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bafe1\Documents\ועד פטאנק\פרסום אתר\"/>
    </mc:Choice>
  </mc:AlternateContent>
  <xr:revisionPtr revIDLastSave="0" documentId="8_{C6609809-A1EE-4B18-B9F8-CB05DE01EF2A}" xr6:coauthVersionLast="47" xr6:coauthVersionMax="47" xr10:uidLastSave="{00000000-0000-0000-0000-000000000000}"/>
  <bookViews>
    <workbookView xWindow="-120" yWindow="-120" windowWidth="29040" windowHeight="15840" activeTab="1" xr2:uid="{1D661037-172E-4464-9EFB-94865559E863}"/>
  </bookViews>
  <sheets>
    <sheet name="רשימת שופטים" sheetId="1" r:id="rId1"/>
    <sheet name="משתתפים " sheetId="2" r:id="rId2"/>
    <sheet name="טופס דיווח תחרות מחשב  " sheetId="3" r:id="rId3"/>
    <sheet name=" דירוגים בוגרים" sheetId="4" r:id="rId4"/>
    <sheet name="דירוג יסודות ולמידה " sheetId="5" r:id="rId5"/>
    <sheet name="דירוג התמחות 1+2" sheetId="9" r:id="rId6"/>
    <sheet name="דירוג הישג " sheetId="10" r:id="rId7"/>
    <sheet name="מידע תחרות " sheetId="8" state="hidden" r:id="rId8"/>
  </sheets>
  <externalReferences>
    <externalReference r:id="rId9"/>
  </externalReferences>
  <definedNames>
    <definedName name="_xlnm._FilterDatabase" localSheetId="0" hidden="1">'רשימת שופטים'!$A$1:$M$1102</definedName>
    <definedName name="_xlnm.Print_Area" localSheetId="3">' דירוגים בוגרים'!$A$1:$R$73</definedName>
    <definedName name="_xlnm.Print_Area" localSheetId="6">'דירוג הישג '!$A$1:$R$73</definedName>
    <definedName name="_xlnm.Print_Area" localSheetId="5">'דירוג התמחות 1+2'!$A$1:$R$73</definedName>
    <definedName name="_xlnm.Print_Area" localSheetId="4">'דירוג יסודות ולמידה '!$A$1:$R$73</definedName>
    <definedName name="_xlnm.Print_Area" localSheetId="2">'טופס דיווח תחרות מחשב  '!$A$1:$N$56</definedName>
    <definedName name="_xlnm.Print_Area" localSheetId="1">'משתתפים '!$H$3:$AE$46</definedName>
    <definedName name="אבןיהודה">'משתתפים '!$A$2:$D$21</definedName>
    <definedName name="אשדוד" localSheetId="2">'משתתפים '!$A$24:$D$66</definedName>
    <definedName name="אשדוד" localSheetId="1">'משתתפים '!$A$24:$D$66</definedName>
    <definedName name="אשדוד">#REF!</definedName>
    <definedName name="באריעקב" localSheetId="2">'משתתפים '!$A$84:$D$100</definedName>
    <definedName name="באריעקב" localSheetId="1">'משתתפים '!$A$84:$D$100</definedName>
    <definedName name="באריעקב">#REF!</definedName>
    <definedName name="ביאליק" localSheetId="2">'משתתפים '!$A$628:$D$694</definedName>
    <definedName name="ביאליק" localSheetId="1">'משתתפים '!$A$628:$D$694</definedName>
    <definedName name="ביאליק">#REF!</definedName>
    <definedName name="ביתהלוחםים" localSheetId="2">'משתתפים '!$A$102:$D$133</definedName>
    <definedName name="ביתהלוחםים" localSheetId="1">'משתתפים '!$A$102:$D$133</definedName>
    <definedName name="ביתהלוחםים">#REF!</definedName>
    <definedName name="בלבש" localSheetId="2">'משתתפים '!$A$68:$D$83</definedName>
    <definedName name="בלבש" localSheetId="1">'משתתפים '!$A$68:$D$83</definedName>
    <definedName name="בלבש">#REF!</definedName>
    <definedName name="גניאביבלוד" localSheetId="2">'משתתפים '!$A$141:$D$183</definedName>
    <definedName name="גניאביבלוד" localSheetId="1">'משתתפים '!$A$141:$D$183</definedName>
    <definedName name="גניאביבלוד">#REF!</definedName>
    <definedName name="דירוגבוגרים">' דירוגים בוגרים'!$A$4:$M$73</definedName>
    <definedName name="דירוגיםבוגרים">' דירוגים בוגרים'!$A$4:$M$73</definedName>
    <definedName name="דירוגיםילדים" localSheetId="6">'דירוג הישג '!$L$4</definedName>
    <definedName name="דירוגיםילדים" localSheetId="5">'דירוג התמחות 1+2'!$L$4</definedName>
    <definedName name="דירוגיםילדים">'דירוג יסודות ולמידה '!$L$4</definedName>
    <definedName name="דירוגיםנוער">#REF!</definedName>
    <definedName name="דירוגיםקדטים">#REF!</definedName>
    <definedName name="הרצליה" localSheetId="2">'משתתפים '!$A$178:$D$204</definedName>
    <definedName name="הרצליה" localSheetId="1">'משתתפים '!$A$178:$D$204</definedName>
    <definedName name="הרצליה">#REF!</definedName>
    <definedName name="טבלהעליון" localSheetId="2">'משתתפים '!$H$10:$AD$41</definedName>
    <definedName name="טבלהעליון" localSheetId="1">'משתתפים '!$H$10:$AD$41</definedName>
    <definedName name="טבלהעליון">#REF!</definedName>
    <definedName name="טבלהתחתון" localSheetId="2">'משתתפים '!$H$42:$AD$71</definedName>
    <definedName name="טבלהתחתון" localSheetId="1">'משתתפים '!$H$42:$AD$71</definedName>
    <definedName name="טבלהתחתון">#REF!</definedName>
    <definedName name="טבעון" localSheetId="2">'משתתפים '!$A$697:$D$710</definedName>
    <definedName name="טבעון" localSheetId="1">'משתתפים '!$A$697:$D$710</definedName>
    <definedName name="טבעון">#REF!</definedName>
    <definedName name="יהוד" localSheetId="2">'משתתפים '!$A$210:$D$220</definedName>
    <definedName name="יהוד" localSheetId="1">'משתתפים '!$A$210:$D$220</definedName>
    <definedName name="יהוד">#REF!</definedName>
    <definedName name="כפס" localSheetId="2">'משתתפים '!$A$234:$D$253</definedName>
    <definedName name="כפס" localSheetId="1">'משתתפים '!$A$234:$D$253</definedName>
    <definedName name="כפס">#REF!</definedName>
    <definedName name="כרמיאל">'משתתפים '!$A$271:$D$289</definedName>
    <definedName name="לבהרצליה" localSheetId="2">'משתתפים '!$A$295:$D$320</definedName>
    <definedName name="לבהרצליה" localSheetId="1">'משתתפים '!$A$295:$D$320</definedName>
    <definedName name="לבהרצליה">#REF!</definedName>
    <definedName name="להבים" localSheetId="2">'משתתפים '!$A$324:$D$342</definedName>
    <definedName name="להבים" localSheetId="1">'משתתפים '!$A$324:$D$342</definedName>
    <definedName name="להבים">#REF!</definedName>
    <definedName name="לימן" localSheetId="2">'משתתפים '!$A$257:$D$283</definedName>
    <definedName name="לימן" localSheetId="1">'משתתפים '!$A$257:$D$283</definedName>
    <definedName name="לימן">#REF!</definedName>
    <definedName name="מיתר" localSheetId="2">'משתתפים '!$A$348:$D$384</definedName>
    <definedName name="מיתר" localSheetId="1">'משתתפים '!$A$348:$D$384</definedName>
    <definedName name="מיתר">#REF!</definedName>
    <definedName name="משמרהנגב">'משתתפים '!$A$377:$D$384</definedName>
    <definedName name="נהריה" localSheetId="2">'משתתפים '!$A$388:$D$404</definedName>
    <definedName name="נהריה" localSheetId="1">'משתתפים '!$A$388:$D$404</definedName>
    <definedName name="נהריה">#REF!</definedName>
    <definedName name="נירצבי" localSheetId="2">'משתתפים '!$A$409:$D$432</definedName>
    <definedName name="נירצבי" localSheetId="1">'משתתפים '!$A$409:$D$432</definedName>
    <definedName name="נירצבי">#REF!</definedName>
    <definedName name="נתניה" localSheetId="2">'משתתפים '!$A$438:$D$491</definedName>
    <definedName name="נתניה" localSheetId="1">'משתתפים '!$A$438:$D$491</definedName>
    <definedName name="נתניה">#REF!</definedName>
    <definedName name="עכו" localSheetId="2">'משתתפים '!$A$533:$D$550</definedName>
    <definedName name="עכו" localSheetId="1">'משתתפים '!$A$533:$D$550</definedName>
    <definedName name="עכו">#REF!</definedName>
    <definedName name="ערבה" localSheetId="2">'משתתפים '!$A$560:$D$569</definedName>
    <definedName name="ערבה" localSheetId="1">'משתתפים '!$A$560:$D$569</definedName>
    <definedName name="ערבה">#REF!</definedName>
    <definedName name="ערד" localSheetId="2">'משתתפים '!$A$573:$D$626</definedName>
    <definedName name="ערד" localSheetId="1">'משתתפים '!$A$573:$D$626</definedName>
    <definedName name="ערד">#REF!</definedName>
    <definedName name="פרדסיה" localSheetId="2">'משתתפים '!$A$495:$D$531</definedName>
    <definedName name="פרדסיה" localSheetId="1">'משתתפים '!$A$495:$D$531</definedName>
    <definedName name="פרדסיה">#REF!</definedName>
    <definedName name="קצרין" localSheetId="2">'משתתפים '!$A$713:$D$722</definedName>
    <definedName name="קצרין" localSheetId="1">'משתתפים '!$A$713:$D$722</definedName>
    <definedName name="קצרין">#REF!</definedName>
    <definedName name="ראשלצ" localSheetId="2">'משתתפים '!$A$724:$D$755</definedName>
    <definedName name="ראשלצ" localSheetId="1">'משתתפים '!$A$724:$D$755</definedName>
    <definedName name="ראשלצ">#REF!</definedName>
    <definedName name="רחובות" localSheetId="2">'משתתפים '!$A$757:$D$768</definedName>
    <definedName name="רחובות" localSheetId="1">'משתתפים '!$A$757:$D$768</definedName>
    <definedName name="רחובות">#REF!</definedName>
    <definedName name="שוהם" localSheetId="2">'משתתפים '!$A$772:$D$781</definedName>
    <definedName name="שוהם" localSheetId="1">'משתתפים '!$A$772:$D$781</definedName>
    <definedName name="שוהם">#REF!</definedName>
    <definedName name="תא" localSheetId="2">'משתתפים '!$A$784:$D$810</definedName>
    <definedName name="תא" localSheetId="1">'משתתפים '!$A$784:$D$810</definedName>
    <definedName name="תא">#REF!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 l="1"/>
  <c r="A900" i="2"/>
  <c r="B900" i="2"/>
  <c r="C900" i="2"/>
  <c r="D900" i="2"/>
  <c r="E900" i="2"/>
  <c r="G900" i="2"/>
  <c r="A901" i="2"/>
  <c r="B901" i="2"/>
  <c r="C901" i="2"/>
  <c r="D901" i="2"/>
  <c r="E901" i="2"/>
  <c r="G901" i="2"/>
  <c r="A902" i="2"/>
  <c r="B902" i="2"/>
  <c r="C902" i="2"/>
  <c r="D902" i="2"/>
  <c r="E902" i="2"/>
  <c r="G902" i="2"/>
  <c r="A903" i="2"/>
  <c r="B903" i="2"/>
  <c r="C903" i="2"/>
  <c r="D903" i="2"/>
  <c r="E903" i="2"/>
  <c r="G903" i="2"/>
  <c r="A904" i="2"/>
  <c r="B904" i="2"/>
  <c r="C904" i="2"/>
  <c r="D904" i="2"/>
  <c r="E904" i="2"/>
  <c r="G904" i="2"/>
  <c r="A905" i="2"/>
  <c r="B905" i="2"/>
  <c r="C905" i="2"/>
  <c r="D905" i="2"/>
  <c r="E905" i="2"/>
  <c r="G905" i="2"/>
  <c r="A906" i="2"/>
  <c r="B906" i="2"/>
  <c r="C906" i="2"/>
  <c r="D906" i="2"/>
  <c r="E906" i="2"/>
  <c r="G906" i="2"/>
  <c r="A907" i="2"/>
  <c r="B907" i="2"/>
  <c r="C907" i="2"/>
  <c r="D907" i="2"/>
  <c r="E907" i="2"/>
  <c r="G907" i="2"/>
  <c r="A908" i="2"/>
  <c r="B908" i="2"/>
  <c r="C908" i="2"/>
  <c r="D908" i="2"/>
  <c r="E908" i="2"/>
  <c r="G908" i="2"/>
  <c r="A909" i="2"/>
  <c r="B909" i="2"/>
  <c r="C909" i="2"/>
  <c r="D909" i="2"/>
  <c r="E909" i="2"/>
  <c r="G909" i="2"/>
  <c r="C5" i="3" l="1"/>
  <c r="B6" i="3"/>
  <c r="C28" i="3"/>
  <c r="D28" i="3" s="1"/>
  <c r="G27" i="2"/>
  <c r="F27" i="2"/>
  <c r="E27" i="2"/>
  <c r="D27" i="2"/>
  <c r="C27" i="2"/>
  <c r="B27" i="2"/>
  <c r="A27" i="2"/>
  <c r="F419" i="2"/>
  <c r="G419" i="2"/>
  <c r="A2" i="2"/>
  <c r="B2" i="2"/>
  <c r="C2" i="2"/>
  <c r="D2" i="2"/>
  <c r="E2" i="2"/>
  <c r="F2" i="2"/>
  <c r="G2" i="2"/>
  <c r="A3" i="2"/>
  <c r="B3" i="2"/>
  <c r="C3" i="2"/>
  <c r="E3" i="2"/>
  <c r="G3" i="2"/>
  <c r="A4" i="2"/>
  <c r="B4" i="2"/>
  <c r="C4" i="2"/>
  <c r="E4" i="2"/>
  <c r="G4" i="2"/>
  <c r="A5" i="2"/>
  <c r="B5" i="2"/>
  <c r="C5" i="2"/>
  <c r="E5" i="2"/>
  <c r="G5" i="2"/>
  <c r="A6" i="2"/>
  <c r="B6" i="2"/>
  <c r="C6" i="2"/>
  <c r="E6" i="2"/>
  <c r="G6" i="2"/>
  <c r="A7" i="2"/>
  <c r="B7" i="2"/>
  <c r="C7" i="2"/>
  <c r="E7" i="2"/>
  <c r="G7" i="2"/>
  <c r="A8" i="2"/>
  <c r="B8" i="2"/>
  <c r="C8" i="2"/>
  <c r="E8" i="2"/>
  <c r="G8" i="2"/>
  <c r="A9" i="2"/>
  <c r="B9" i="2"/>
  <c r="C9" i="2"/>
  <c r="E9" i="2"/>
  <c r="G9" i="2"/>
  <c r="A10" i="2"/>
  <c r="B10" i="2"/>
  <c r="C10" i="2"/>
  <c r="E10" i="2"/>
  <c r="G10" i="2"/>
  <c r="A11" i="2"/>
  <c r="B11" i="2"/>
  <c r="C11" i="2"/>
  <c r="E11" i="2"/>
  <c r="G11" i="2"/>
  <c r="A12" i="2"/>
  <c r="B12" i="2"/>
  <c r="C12" i="2"/>
  <c r="E12" i="2"/>
  <c r="G12" i="2"/>
  <c r="A13" i="2"/>
  <c r="B13" i="2"/>
  <c r="C13" i="2"/>
  <c r="E13" i="2"/>
  <c r="G13" i="2"/>
  <c r="A14" i="2"/>
  <c r="B14" i="2"/>
  <c r="C14" i="2"/>
  <c r="E14" i="2"/>
  <c r="G14" i="2"/>
  <c r="A15" i="2"/>
  <c r="B15" i="2"/>
  <c r="C15" i="2"/>
  <c r="E15" i="2"/>
  <c r="G15" i="2"/>
  <c r="A16" i="2"/>
  <c r="B16" i="2"/>
  <c r="C16" i="2"/>
  <c r="E16" i="2"/>
  <c r="G16" i="2"/>
  <c r="A17" i="2"/>
  <c r="B17" i="2"/>
  <c r="C17" i="2"/>
  <c r="D17" i="2"/>
  <c r="E17" i="2"/>
  <c r="G17" i="2"/>
  <c r="A18" i="2"/>
  <c r="B18" i="2"/>
  <c r="C18" i="2"/>
  <c r="D18" i="2"/>
  <c r="E18" i="2"/>
  <c r="G18" i="2"/>
  <c r="A19" i="2"/>
  <c r="B19" i="2"/>
  <c r="C19" i="2"/>
  <c r="D19" i="2"/>
  <c r="E19" i="2"/>
  <c r="G19" i="2"/>
  <c r="A20" i="2"/>
  <c r="B20" i="2"/>
  <c r="C20" i="2"/>
  <c r="D20" i="2"/>
  <c r="E20" i="2"/>
  <c r="G20" i="2"/>
  <c r="A21" i="2"/>
  <c r="B21" i="2"/>
  <c r="C21" i="2"/>
  <c r="D21" i="2"/>
  <c r="E21" i="2"/>
  <c r="G21" i="2"/>
  <c r="A22" i="2"/>
  <c r="B22" i="2"/>
  <c r="C22" i="2"/>
  <c r="D22" i="2"/>
  <c r="E22" i="2"/>
  <c r="G22" i="2"/>
  <c r="A23" i="2"/>
  <c r="B23" i="2"/>
  <c r="C23" i="2"/>
  <c r="D23" i="2"/>
  <c r="E23" i="2"/>
  <c r="G23" i="2"/>
  <c r="A24" i="2"/>
  <c r="B24" i="2"/>
  <c r="C24" i="2"/>
  <c r="D24" i="2"/>
  <c r="E24" i="2"/>
  <c r="G24" i="2"/>
  <c r="A25" i="2"/>
  <c r="B25" i="2"/>
  <c r="C25" i="2"/>
  <c r="D25" i="2"/>
  <c r="E25" i="2"/>
  <c r="G25" i="2"/>
  <c r="A26" i="2"/>
  <c r="B26" i="2"/>
  <c r="C26" i="2"/>
  <c r="D26" i="2"/>
  <c r="E26" i="2"/>
  <c r="G26" i="2"/>
  <c r="A28" i="2"/>
  <c r="B28" i="2"/>
  <c r="C28" i="2"/>
  <c r="E28" i="2"/>
  <c r="G28" i="2"/>
  <c r="A29" i="2"/>
  <c r="B29" i="2"/>
  <c r="C29" i="2"/>
  <c r="E29" i="2"/>
  <c r="G29" i="2"/>
  <c r="A30" i="2"/>
  <c r="B30" i="2"/>
  <c r="C30" i="2"/>
  <c r="E30" i="2"/>
  <c r="G30" i="2"/>
  <c r="A31" i="2"/>
  <c r="B31" i="2"/>
  <c r="C31" i="2"/>
  <c r="E31" i="2"/>
  <c r="G31" i="2"/>
  <c r="A32" i="2"/>
  <c r="B32" i="2"/>
  <c r="C32" i="2"/>
  <c r="E32" i="2"/>
  <c r="G32" i="2"/>
  <c r="A33" i="2"/>
  <c r="B33" i="2"/>
  <c r="C33" i="2"/>
  <c r="E33" i="2"/>
  <c r="G33" i="2"/>
  <c r="A34" i="2"/>
  <c r="B34" i="2"/>
  <c r="C34" i="2"/>
  <c r="E34" i="2"/>
  <c r="G34" i="2"/>
  <c r="A35" i="2"/>
  <c r="B35" i="2"/>
  <c r="C35" i="2"/>
  <c r="E35" i="2"/>
  <c r="G35" i="2"/>
  <c r="A36" i="2"/>
  <c r="B36" i="2"/>
  <c r="C36" i="2"/>
  <c r="E36" i="2"/>
  <c r="G36" i="2"/>
  <c r="A37" i="2"/>
  <c r="B37" i="2"/>
  <c r="C37" i="2"/>
  <c r="E37" i="2"/>
  <c r="G37" i="2"/>
  <c r="A38" i="2"/>
  <c r="B38" i="2"/>
  <c r="C38" i="2"/>
  <c r="E38" i="2"/>
  <c r="G38" i="2"/>
  <c r="A39" i="2"/>
  <c r="B39" i="2"/>
  <c r="C39" i="2"/>
  <c r="E39" i="2"/>
  <c r="G39" i="2"/>
  <c r="A40" i="2"/>
  <c r="B40" i="2"/>
  <c r="C40" i="2"/>
  <c r="E40" i="2"/>
  <c r="G40" i="2"/>
  <c r="A41" i="2"/>
  <c r="B41" i="2"/>
  <c r="C41" i="2"/>
  <c r="E41" i="2"/>
  <c r="G41" i="2"/>
  <c r="A42" i="2"/>
  <c r="B42" i="2"/>
  <c r="C42" i="2"/>
  <c r="E42" i="2"/>
  <c r="G42" i="2"/>
  <c r="A43" i="2"/>
  <c r="B43" i="2"/>
  <c r="C43" i="2"/>
  <c r="E43" i="2"/>
  <c r="G43" i="2"/>
  <c r="A44" i="2"/>
  <c r="B44" i="2"/>
  <c r="C44" i="2"/>
  <c r="E44" i="2"/>
  <c r="G44" i="2"/>
  <c r="A45" i="2"/>
  <c r="B45" i="2"/>
  <c r="C45" i="2"/>
  <c r="E45" i="2"/>
  <c r="G45" i="2"/>
  <c r="A46" i="2"/>
  <c r="B46" i="2"/>
  <c r="C46" i="2"/>
  <c r="E46" i="2"/>
  <c r="G46" i="2"/>
  <c r="A47" i="2"/>
  <c r="B47" i="2"/>
  <c r="C47" i="2"/>
  <c r="E47" i="2"/>
  <c r="G47" i="2"/>
  <c r="A48" i="2"/>
  <c r="B48" i="2"/>
  <c r="C48" i="2"/>
  <c r="E48" i="2"/>
  <c r="G48" i="2"/>
  <c r="A49" i="2"/>
  <c r="B49" i="2"/>
  <c r="C49" i="2"/>
  <c r="E49" i="2"/>
  <c r="G49" i="2"/>
  <c r="A50" i="2"/>
  <c r="B50" i="2"/>
  <c r="C50" i="2"/>
  <c r="E50" i="2"/>
  <c r="G50" i="2"/>
  <c r="A51" i="2"/>
  <c r="B51" i="2"/>
  <c r="C51" i="2"/>
  <c r="E51" i="2"/>
  <c r="G51" i="2"/>
  <c r="A52" i="2"/>
  <c r="B52" i="2"/>
  <c r="C52" i="2"/>
  <c r="E52" i="2"/>
  <c r="G52" i="2"/>
  <c r="A53" i="2"/>
  <c r="B53" i="2"/>
  <c r="C53" i="2"/>
  <c r="E53" i="2"/>
  <c r="G53" i="2"/>
  <c r="A54" i="2"/>
  <c r="B54" i="2"/>
  <c r="C54" i="2"/>
  <c r="E54" i="2"/>
  <c r="G54" i="2"/>
  <c r="A55" i="2"/>
  <c r="B55" i="2"/>
  <c r="C55" i="2"/>
  <c r="E55" i="2"/>
  <c r="G55" i="2"/>
  <c r="A56" i="2"/>
  <c r="B56" i="2"/>
  <c r="C56" i="2"/>
  <c r="E56" i="2"/>
  <c r="G56" i="2"/>
  <c r="A57" i="2"/>
  <c r="B57" i="2"/>
  <c r="C57" i="2"/>
  <c r="E57" i="2"/>
  <c r="G57" i="2"/>
  <c r="A58" i="2"/>
  <c r="B58" i="2"/>
  <c r="C58" i="2"/>
  <c r="E58" i="2"/>
  <c r="G58" i="2"/>
  <c r="A59" i="2"/>
  <c r="B59" i="2"/>
  <c r="C59" i="2"/>
  <c r="E59" i="2"/>
  <c r="G59" i="2"/>
  <c r="A60" i="2"/>
  <c r="B60" i="2"/>
  <c r="C60" i="2"/>
  <c r="E60" i="2"/>
  <c r="G60" i="2"/>
  <c r="A61" i="2"/>
  <c r="B61" i="2"/>
  <c r="C61" i="2"/>
  <c r="D61" i="2"/>
  <c r="E61" i="2"/>
  <c r="F61" i="2"/>
  <c r="G61" i="2"/>
  <c r="A62" i="2"/>
  <c r="B62" i="2"/>
  <c r="C62" i="2"/>
  <c r="D62" i="2"/>
  <c r="F62" i="2"/>
  <c r="G62" i="2"/>
  <c r="A104" i="2"/>
  <c r="B104" i="2"/>
  <c r="C104" i="2"/>
  <c r="D104" i="2"/>
  <c r="E104" i="2"/>
  <c r="F104" i="2"/>
  <c r="G104" i="2"/>
  <c r="A105" i="2"/>
  <c r="B105" i="2"/>
  <c r="C105" i="2"/>
  <c r="D105" i="2"/>
  <c r="E105" i="2"/>
  <c r="F105" i="2"/>
  <c r="G105" i="2"/>
  <c r="A106" i="2"/>
  <c r="B106" i="2"/>
  <c r="C106" i="2"/>
  <c r="D106" i="2"/>
  <c r="E106" i="2"/>
  <c r="F106" i="2"/>
  <c r="G106" i="2"/>
  <c r="A107" i="2"/>
  <c r="B107" i="2"/>
  <c r="C107" i="2"/>
  <c r="D107" i="2"/>
  <c r="E107" i="2"/>
  <c r="F107" i="2"/>
  <c r="G107" i="2"/>
  <c r="A108" i="2"/>
  <c r="B108" i="2"/>
  <c r="C108" i="2"/>
  <c r="D108" i="2"/>
  <c r="E108" i="2"/>
  <c r="F108" i="2"/>
  <c r="G108" i="2"/>
  <c r="A109" i="2"/>
  <c r="B109" i="2"/>
  <c r="C109" i="2"/>
  <c r="D109" i="2"/>
  <c r="E109" i="2"/>
  <c r="F109" i="2"/>
  <c r="G109" i="2"/>
  <c r="A110" i="2"/>
  <c r="B110" i="2"/>
  <c r="C110" i="2"/>
  <c r="D110" i="2"/>
  <c r="E110" i="2"/>
  <c r="F110" i="2"/>
  <c r="G110" i="2"/>
  <c r="A111" i="2"/>
  <c r="B111" i="2"/>
  <c r="C111" i="2"/>
  <c r="D111" i="2"/>
  <c r="E111" i="2"/>
  <c r="F111" i="2"/>
  <c r="G111" i="2"/>
  <c r="A112" i="2"/>
  <c r="B112" i="2"/>
  <c r="C112" i="2"/>
  <c r="D112" i="2"/>
  <c r="E112" i="2"/>
  <c r="F112" i="2"/>
  <c r="G112" i="2"/>
  <c r="A113" i="2"/>
  <c r="B113" i="2"/>
  <c r="C113" i="2"/>
  <c r="D113" i="2"/>
  <c r="E113" i="2"/>
  <c r="F113" i="2"/>
  <c r="G113" i="2"/>
  <c r="A114" i="2"/>
  <c r="B114" i="2"/>
  <c r="C114" i="2"/>
  <c r="D114" i="2"/>
  <c r="E114" i="2"/>
  <c r="F114" i="2"/>
  <c r="G114" i="2"/>
  <c r="A115" i="2"/>
  <c r="B115" i="2"/>
  <c r="C115" i="2"/>
  <c r="D115" i="2"/>
  <c r="E115" i="2"/>
  <c r="F115" i="2"/>
  <c r="G115" i="2"/>
  <c r="A116" i="2"/>
  <c r="B116" i="2"/>
  <c r="C116" i="2"/>
  <c r="D116" i="2"/>
  <c r="E116" i="2"/>
  <c r="F116" i="2"/>
  <c r="G116" i="2"/>
  <c r="A117" i="2"/>
  <c r="B117" i="2"/>
  <c r="C117" i="2"/>
  <c r="D117" i="2"/>
  <c r="E117" i="2"/>
  <c r="F117" i="2"/>
  <c r="G117" i="2"/>
  <c r="A118" i="2"/>
  <c r="B118" i="2"/>
  <c r="C118" i="2"/>
  <c r="D118" i="2"/>
  <c r="E118" i="2"/>
  <c r="F118" i="2"/>
  <c r="G118" i="2"/>
  <c r="A119" i="2"/>
  <c r="B119" i="2"/>
  <c r="C119" i="2"/>
  <c r="D119" i="2"/>
  <c r="E119" i="2"/>
  <c r="F119" i="2"/>
  <c r="G119" i="2"/>
  <c r="A120" i="2"/>
  <c r="B120" i="2"/>
  <c r="C120" i="2"/>
  <c r="D120" i="2"/>
  <c r="E120" i="2"/>
  <c r="F120" i="2"/>
  <c r="G120" i="2"/>
  <c r="A121" i="2"/>
  <c r="B121" i="2"/>
  <c r="C121" i="2"/>
  <c r="D121" i="2"/>
  <c r="E121" i="2"/>
  <c r="F121" i="2"/>
  <c r="G121" i="2"/>
  <c r="A122" i="2"/>
  <c r="B122" i="2"/>
  <c r="C122" i="2"/>
  <c r="D122" i="2"/>
  <c r="E122" i="2"/>
  <c r="F122" i="2"/>
  <c r="G122" i="2"/>
  <c r="A123" i="2"/>
  <c r="B123" i="2"/>
  <c r="C123" i="2"/>
  <c r="D123" i="2"/>
  <c r="E123" i="2"/>
  <c r="F123" i="2"/>
  <c r="G123" i="2"/>
  <c r="A124" i="2"/>
  <c r="B124" i="2"/>
  <c r="C124" i="2"/>
  <c r="D124" i="2"/>
  <c r="E124" i="2"/>
  <c r="F124" i="2"/>
  <c r="G124" i="2"/>
  <c r="A125" i="2"/>
  <c r="B125" i="2"/>
  <c r="C125" i="2"/>
  <c r="D125" i="2"/>
  <c r="E125" i="2"/>
  <c r="F125" i="2"/>
  <c r="G125" i="2"/>
  <c r="A126" i="2"/>
  <c r="B126" i="2"/>
  <c r="C126" i="2"/>
  <c r="D126" i="2"/>
  <c r="E126" i="2"/>
  <c r="F126" i="2"/>
  <c r="G126" i="2"/>
  <c r="A127" i="2"/>
  <c r="B127" i="2"/>
  <c r="C127" i="2"/>
  <c r="D127" i="2"/>
  <c r="E127" i="2"/>
  <c r="F127" i="2"/>
  <c r="G127" i="2"/>
  <c r="A128" i="2"/>
  <c r="B128" i="2"/>
  <c r="C128" i="2"/>
  <c r="D128" i="2"/>
  <c r="E128" i="2"/>
  <c r="F128" i="2"/>
  <c r="G128" i="2"/>
  <c r="A129" i="2"/>
  <c r="B129" i="2"/>
  <c r="C129" i="2"/>
  <c r="D129" i="2"/>
  <c r="E129" i="2"/>
  <c r="F129" i="2"/>
  <c r="G129" i="2"/>
  <c r="A130" i="2"/>
  <c r="B130" i="2"/>
  <c r="C130" i="2"/>
  <c r="D130" i="2"/>
  <c r="E130" i="2"/>
  <c r="F130" i="2"/>
  <c r="G130" i="2"/>
  <c r="A131" i="2"/>
  <c r="B131" i="2"/>
  <c r="C131" i="2"/>
  <c r="D131" i="2"/>
  <c r="E131" i="2"/>
  <c r="F131" i="2"/>
  <c r="G131" i="2"/>
  <c r="A132" i="2"/>
  <c r="B132" i="2"/>
  <c r="C132" i="2"/>
  <c r="D132" i="2"/>
  <c r="E132" i="2"/>
  <c r="F132" i="2"/>
  <c r="G132" i="2"/>
  <c r="A133" i="2"/>
  <c r="B133" i="2"/>
  <c r="C133" i="2"/>
  <c r="D133" i="2"/>
  <c r="E133" i="2"/>
  <c r="F133" i="2"/>
  <c r="G133" i="2"/>
  <c r="A134" i="2"/>
  <c r="B134" i="2"/>
  <c r="C134" i="2"/>
  <c r="D134" i="2"/>
  <c r="E134" i="2"/>
  <c r="F134" i="2"/>
  <c r="G134" i="2"/>
  <c r="A135" i="2"/>
  <c r="B135" i="2"/>
  <c r="C135" i="2"/>
  <c r="D135" i="2"/>
  <c r="E135" i="2"/>
  <c r="F135" i="2"/>
  <c r="G135" i="2"/>
  <c r="A136" i="2"/>
  <c r="B136" i="2"/>
  <c r="C136" i="2"/>
  <c r="D136" i="2"/>
  <c r="E136" i="2"/>
  <c r="F136" i="2"/>
  <c r="G136" i="2"/>
  <c r="A154" i="2"/>
  <c r="B154" i="2"/>
  <c r="C154" i="2"/>
  <c r="D154" i="2"/>
  <c r="F154" i="2"/>
  <c r="G154" i="2"/>
  <c r="A178" i="2"/>
  <c r="B178" i="2"/>
  <c r="C178" i="2"/>
  <c r="G178" i="2"/>
  <c r="A179" i="2"/>
  <c r="B179" i="2"/>
  <c r="C179" i="2"/>
  <c r="E179" i="2"/>
  <c r="G179" i="2"/>
  <c r="A180" i="2"/>
  <c r="B180" i="2"/>
  <c r="C180" i="2"/>
  <c r="E180" i="2"/>
  <c r="G180" i="2"/>
  <c r="A181" i="2"/>
  <c r="B181" i="2"/>
  <c r="C181" i="2"/>
  <c r="E181" i="2"/>
  <c r="G181" i="2"/>
  <c r="A182" i="2"/>
  <c r="B182" i="2"/>
  <c r="C182" i="2"/>
  <c r="E182" i="2"/>
  <c r="G182" i="2"/>
  <c r="A183" i="2"/>
  <c r="B183" i="2"/>
  <c r="C183" i="2"/>
  <c r="E183" i="2"/>
  <c r="G183" i="2"/>
  <c r="A184" i="2"/>
  <c r="B184" i="2"/>
  <c r="C184" i="2"/>
  <c r="E184" i="2"/>
  <c r="G184" i="2"/>
  <c r="A185" i="2"/>
  <c r="B185" i="2"/>
  <c r="C185" i="2"/>
  <c r="E185" i="2"/>
  <c r="G185" i="2"/>
  <c r="A186" i="2"/>
  <c r="B186" i="2"/>
  <c r="C186" i="2"/>
  <c r="E186" i="2"/>
  <c r="G186" i="2"/>
  <c r="A187" i="2"/>
  <c r="B187" i="2"/>
  <c r="C187" i="2"/>
  <c r="E187" i="2"/>
  <c r="G187" i="2"/>
  <c r="A188" i="2"/>
  <c r="B188" i="2"/>
  <c r="C188" i="2"/>
  <c r="E188" i="2"/>
  <c r="G188" i="2"/>
  <c r="A189" i="2"/>
  <c r="B189" i="2"/>
  <c r="C189" i="2"/>
  <c r="E189" i="2"/>
  <c r="G189" i="2"/>
  <c r="A190" i="2"/>
  <c r="B190" i="2"/>
  <c r="C190" i="2"/>
  <c r="E190" i="2"/>
  <c r="G190" i="2"/>
  <c r="A191" i="2"/>
  <c r="B191" i="2"/>
  <c r="C191" i="2"/>
  <c r="E191" i="2"/>
  <c r="G191" i="2"/>
  <c r="A192" i="2"/>
  <c r="B192" i="2"/>
  <c r="C192" i="2"/>
  <c r="E192" i="2"/>
  <c r="G192" i="2"/>
  <c r="A193" i="2"/>
  <c r="B193" i="2"/>
  <c r="C193" i="2"/>
  <c r="D193" i="2"/>
  <c r="E193" i="2"/>
  <c r="G193" i="2"/>
  <c r="A194" i="2"/>
  <c r="B194" i="2"/>
  <c r="C194" i="2"/>
  <c r="D194" i="2"/>
  <c r="E194" i="2"/>
  <c r="G194" i="2"/>
  <c r="A195" i="2"/>
  <c r="B195" i="2"/>
  <c r="C195" i="2"/>
  <c r="D195" i="2"/>
  <c r="E195" i="2"/>
  <c r="G195" i="2"/>
  <c r="A196" i="2"/>
  <c r="B196" i="2"/>
  <c r="C196" i="2"/>
  <c r="D196" i="2"/>
  <c r="E196" i="2"/>
  <c r="G196" i="2"/>
  <c r="A197" i="2"/>
  <c r="B197" i="2"/>
  <c r="C197" i="2"/>
  <c r="D197" i="2"/>
  <c r="E197" i="2"/>
  <c r="G197" i="2"/>
  <c r="A198" i="2"/>
  <c r="B198" i="2"/>
  <c r="C198" i="2"/>
  <c r="D198" i="2"/>
  <c r="E198" i="2"/>
  <c r="G198" i="2"/>
  <c r="A199" i="2"/>
  <c r="B199" i="2"/>
  <c r="C199" i="2"/>
  <c r="D199" i="2"/>
  <c r="E199" i="2"/>
  <c r="G199" i="2"/>
  <c r="A200" i="2"/>
  <c r="B200" i="2"/>
  <c r="C200" i="2"/>
  <c r="D200" i="2"/>
  <c r="E200" i="2"/>
  <c r="G200" i="2"/>
  <c r="A201" i="2"/>
  <c r="B201" i="2"/>
  <c r="C201" i="2"/>
  <c r="D201" i="2"/>
  <c r="E201" i="2"/>
  <c r="G201" i="2"/>
  <c r="A202" i="2"/>
  <c r="B202" i="2"/>
  <c r="C202" i="2"/>
  <c r="D202" i="2"/>
  <c r="E202" i="2"/>
  <c r="G202" i="2"/>
  <c r="A203" i="2"/>
  <c r="B203" i="2"/>
  <c r="C203" i="2"/>
  <c r="D203" i="2"/>
  <c r="E203" i="2"/>
  <c r="G203" i="2"/>
  <c r="A204" i="2"/>
  <c r="B204" i="2"/>
  <c r="C204" i="2"/>
  <c r="D204" i="2"/>
  <c r="F204" i="2"/>
  <c r="G204" i="2"/>
  <c r="A205" i="2"/>
  <c r="B205" i="2"/>
  <c r="C205" i="2"/>
  <c r="D205" i="2"/>
  <c r="E205" i="2"/>
  <c r="F205" i="2"/>
  <c r="G205" i="2"/>
  <c r="A206" i="2"/>
  <c r="B206" i="2"/>
  <c r="C206" i="2"/>
  <c r="D206" i="2"/>
  <c r="E206" i="2"/>
  <c r="F206" i="2"/>
  <c r="G206" i="2"/>
  <c r="A207" i="2"/>
  <c r="B207" i="2"/>
  <c r="C207" i="2"/>
  <c r="D207" i="2"/>
  <c r="E207" i="2"/>
  <c r="F207" i="2"/>
  <c r="G207" i="2"/>
  <c r="A208" i="2"/>
  <c r="B208" i="2"/>
  <c r="C208" i="2"/>
  <c r="D208" i="2"/>
  <c r="E208" i="2"/>
  <c r="F208" i="2"/>
  <c r="G208" i="2"/>
  <c r="A209" i="2"/>
  <c r="B209" i="2"/>
  <c r="C209" i="2"/>
  <c r="D209" i="2"/>
  <c r="E209" i="2"/>
  <c r="F209" i="2"/>
  <c r="G209" i="2"/>
  <c r="A210" i="2"/>
  <c r="B210" i="2"/>
  <c r="C210" i="2"/>
  <c r="D210" i="2"/>
  <c r="E210" i="2"/>
  <c r="F210" i="2"/>
  <c r="G210" i="2"/>
  <c r="A211" i="2"/>
  <c r="B211" i="2"/>
  <c r="C211" i="2"/>
  <c r="D211" i="2"/>
  <c r="E211" i="2"/>
  <c r="F211" i="2"/>
  <c r="G211" i="2"/>
  <c r="A212" i="2"/>
  <c r="B212" i="2"/>
  <c r="C212" i="2"/>
  <c r="D212" i="2"/>
  <c r="E212" i="2"/>
  <c r="F212" i="2"/>
  <c r="G212" i="2"/>
  <c r="A213" i="2"/>
  <c r="B213" i="2"/>
  <c r="C213" i="2"/>
  <c r="D213" i="2"/>
  <c r="E213" i="2"/>
  <c r="F213" i="2"/>
  <c r="G213" i="2"/>
  <c r="A214" i="2"/>
  <c r="B214" i="2"/>
  <c r="C214" i="2"/>
  <c r="D214" i="2"/>
  <c r="E214" i="2"/>
  <c r="F214" i="2"/>
  <c r="G214" i="2"/>
  <c r="A215" i="2"/>
  <c r="B215" i="2"/>
  <c r="C215" i="2"/>
  <c r="D215" i="2"/>
  <c r="E215" i="2"/>
  <c r="F215" i="2"/>
  <c r="G215" i="2"/>
  <c r="A216" i="2"/>
  <c r="B216" i="2"/>
  <c r="C216" i="2"/>
  <c r="D216" i="2"/>
  <c r="E216" i="2"/>
  <c r="F216" i="2"/>
  <c r="G216" i="2"/>
  <c r="A217" i="2"/>
  <c r="B217" i="2"/>
  <c r="C217" i="2"/>
  <c r="D217" i="2"/>
  <c r="E217" i="2"/>
  <c r="F217" i="2"/>
  <c r="G217" i="2"/>
  <c r="A218" i="2"/>
  <c r="B218" i="2"/>
  <c r="C218" i="2"/>
  <c r="D218" i="2"/>
  <c r="E218" i="2"/>
  <c r="F218" i="2"/>
  <c r="G218" i="2"/>
  <c r="A219" i="2"/>
  <c r="B219" i="2"/>
  <c r="C219" i="2"/>
  <c r="D219" i="2"/>
  <c r="E219" i="2"/>
  <c r="F219" i="2"/>
  <c r="G219" i="2"/>
  <c r="A220" i="2"/>
  <c r="B220" i="2"/>
  <c r="C220" i="2"/>
  <c r="D220" i="2"/>
  <c r="E220" i="2"/>
  <c r="F220" i="2"/>
  <c r="G220" i="2"/>
  <c r="A221" i="2"/>
  <c r="B221" i="2"/>
  <c r="C221" i="2"/>
  <c r="D221" i="2"/>
  <c r="E221" i="2"/>
  <c r="F221" i="2"/>
  <c r="G221" i="2"/>
  <c r="A222" i="2"/>
  <c r="B222" i="2"/>
  <c r="C222" i="2"/>
  <c r="D222" i="2"/>
  <c r="E222" i="2"/>
  <c r="F222" i="2"/>
  <c r="G222" i="2"/>
  <c r="A223" i="2"/>
  <c r="B223" i="2"/>
  <c r="C223" i="2"/>
  <c r="D223" i="2"/>
  <c r="E223" i="2"/>
  <c r="F223" i="2"/>
  <c r="G223" i="2"/>
  <c r="A224" i="2"/>
  <c r="B224" i="2"/>
  <c r="C224" i="2"/>
  <c r="D224" i="2"/>
  <c r="E224" i="2"/>
  <c r="F224" i="2"/>
  <c r="G224" i="2"/>
  <c r="A225" i="2"/>
  <c r="B225" i="2"/>
  <c r="C225" i="2"/>
  <c r="D225" i="2"/>
  <c r="E225" i="2"/>
  <c r="F225" i="2"/>
  <c r="G225" i="2"/>
  <c r="A226" i="2"/>
  <c r="B226" i="2"/>
  <c r="C226" i="2"/>
  <c r="D226" i="2"/>
  <c r="E226" i="2"/>
  <c r="F226" i="2"/>
  <c r="G226" i="2"/>
  <c r="A227" i="2"/>
  <c r="B227" i="2"/>
  <c r="C227" i="2"/>
  <c r="D227" i="2"/>
  <c r="E227" i="2"/>
  <c r="F227" i="2"/>
  <c r="G227" i="2"/>
  <c r="A228" i="2"/>
  <c r="B228" i="2"/>
  <c r="C228" i="2"/>
  <c r="D228" i="2"/>
  <c r="E228" i="2"/>
  <c r="F228" i="2"/>
  <c r="G228" i="2"/>
  <c r="A229" i="2"/>
  <c r="B229" i="2"/>
  <c r="C229" i="2"/>
  <c r="D229" i="2"/>
  <c r="E229" i="2"/>
  <c r="F229" i="2"/>
  <c r="G229" i="2"/>
  <c r="A230" i="2"/>
  <c r="B230" i="2"/>
  <c r="C230" i="2"/>
  <c r="D230" i="2"/>
  <c r="E230" i="2"/>
  <c r="F230" i="2"/>
  <c r="G230" i="2"/>
  <c r="A231" i="2"/>
  <c r="B231" i="2"/>
  <c r="C231" i="2"/>
  <c r="D231" i="2"/>
  <c r="E231" i="2"/>
  <c r="F231" i="2"/>
  <c r="G231" i="2"/>
  <c r="A232" i="2"/>
  <c r="B232" i="2"/>
  <c r="C232" i="2"/>
  <c r="D232" i="2"/>
  <c r="E232" i="2"/>
  <c r="F232" i="2"/>
  <c r="G232" i="2"/>
  <c r="A233" i="2"/>
  <c r="B233" i="2"/>
  <c r="C233" i="2"/>
  <c r="E233" i="2"/>
  <c r="G233" i="2"/>
  <c r="A234" i="2"/>
  <c r="B234" i="2"/>
  <c r="C234" i="2"/>
  <c r="E234" i="2"/>
  <c r="G234" i="2"/>
  <c r="A235" i="2"/>
  <c r="B235" i="2"/>
  <c r="C235" i="2"/>
  <c r="E235" i="2"/>
  <c r="G235" i="2"/>
  <c r="A236" i="2"/>
  <c r="B236" i="2"/>
  <c r="C236" i="2"/>
  <c r="E236" i="2"/>
  <c r="G236" i="2"/>
  <c r="A237" i="2"/>
  <c r="B237" i="2"/>
  <c r="C237" i="2"/>
  <c r="E237" i="2"/>
  <c r="G237" i="2"/>
  <c r="A238" i="2"/>
  <c r="B238" i="2"/>
  <c r="C238" i="2"/>
  <c r="E238" i="2"/>
  <c r="G238" i="2"/>
  <c r="A239" i="2"/>
  <c r="B239" i="2"/>
  <c r="C239" i="2"/>
  <c r="E239" i="2"/>
  <c r="G239" i="2"/>
  <c r="A240" i="2"/>
  <c r="B240" i="2"/>
  <c r="C240" i="2"/>
  <c r="E240" i="2"/>
  <c r="G240" i="2"/>
  <c r="A241" i="2"/>
  <c r="B241" i="2"/>
  <c r="C241" i="2"/>
  <c r="E241" i="2"/>
  <c r="G241" i="2"/>
  <c r="A242" i="2"/>
  <c r="B242" i="2"/>
  <c r="C242" i="2"/>
  <c r="E242" i="2"/>
  <c r="G242" i="2"/>
  <c r="A243" i="2"/>
  <c r="B243" i="2"/>
  <c r="C243" i="2"/>
  <c r="E243" i="2"/>
  <c r="G243" i="2"/>
  <c r="A244" i="2"/>
  <c r="B244" i="2"/>
  <c r="C244" i="2"/>
  <c r="E244" i="2"/>
  <c r="G244" i="2"/>
  <c r="A245" i="2"/>
  <c r="B245" i="2"/>
  <c r="C245" i="2"/>
  <c r="E245" i="2"/>
  <c r="G245" i="2"/>
  <c r="A246" i="2"/>
  <c r="B246" i="2"/>
  <c r="C246" i="2"/>
  <c r="E246" i="2"/>
  <c r="G246" i="2"/>
  <c r="A247" i="2"/>
  <c r="B247" i="2"/>
  <c r="C247" i="2"/>
  <c r="E247" i="2"/>
  <c r="G247" i="2"/>
  <c r="A248" i="2"/>
  <c r="B248" i="2"/>
  <c r="C248" i="2"/>
  <c r="E248" i="2"/>
  <c r="G248" i="2"/>
  <c r="A249" i="2"/>
  <c r="B249" i="2"/>
  <c r="C249" i="2"/>
  <c r="E249" i="2"/>
  <c r="G249" i="2"/>
  <c r="A250" i="2"/>
  <c r="B250" i="2"/>
  <c r="C250" i="2"/>
  <c r="E250" i="2"/>
  <c r="G250" i="2"/>
  <c r="A251" i="2"/>
  <c r="B251" i="2"/>
  <c r="C251" i="2"/>
  <c r="E251" i="2"/>
  <c r="G251" i="2"/>
  <c r="A252" i="2"/>
  <c r="B252" i="2"/>
  <c r="C252" i="2"/>
  <c r="E252" i="2"/>
  <c r="G252" i="2"/>
  <c r="A253" i="2"/>
  <c r="B253" i="2"/>
  <c r="C253" i="2"/>
  <c r="E253" i="2"/>
  <c r="G253" i="2"/>
  <c r="A254" i="2"/>
  <c r="B254" i="2"/>
  <c r="C254" i="2"/>
  <c r="E254" i="2"/>
  <c r="G254" i="2"/>
  <c r="A255" i="2"/>
  <c r="B255" i="2"/>
  <c r="C255" i="2"/>
  <c r="D255" i="2"/>
  <c r="E255" i="2"/>
  <c r="F255" i="2"/>
  <c r="G255" i="2"/>
  <c r="A305" i="2"/>
  <c r="B305" i="2"/>
  <c r="C305" i="2"/>
  <c r="D305" i="2"/>
  <c r="E305" i="2"/>
  <c r="F305" i="2"/>
  <c r="G305" i="2"/>
  <c r="A364" i="2"/>
  <c r="B364" i="2"/>
  <c r="C364" i="2"/>
  <c r="D364" i="2"/>
  <c r="E364" i="2"/>
  <c r="F364" i="2"/>
  <c r="G364" i="2"/>
  <c r="A365" i="2"/>
  <c r="B365" i="2"/>
  <c r="C365" i="2"/>
  <c r="D365" i="2"/>
  <c r="E365" i="2"/>
  <c r="F365" i="2"/>
  <c r="G365" i="2"/>
  <c r="A366" i="2"/>
  <c r="B366" i="2"/>
  <c r="C366" i="2"/>
  <c r="D366" i="2"/>
  <c r="E366" i="2"/>
  <c r="F366" i="2"/>
  <c r="G366" i="2"/>
  <c r="A367" i="2"/>
  <c r="B367" i="2"/>
  <c r="C367" i="2"/>
  <c r="D367" i="2"/>
  <c r="E367" i="2"/>
  <c r="F367" i="2"/>
  <c r="G367" i="2"/>
  <c r="A368" i="2"/>
  <c r="B368" i="2"/>
  <c r="C368" i="2"/>
  <c r="D368" i="2"/>
  <c r="E368" i="2"/>
  <c r="F368" i="2"/>
  <c r="G368" i="2"/>
  <c r="A369" i="2"/>
  <c r="B369" i="2"/>
  <c r="C369" i="2"/>
  <c r="D369" i="2"/>
  <c r="E369" i="2"/>
  <c r="F369" i="2"/>
  <c r="G369" i="2"/>
  <c r="A370" i="2"/>
  <c r="B370" i="2"/>
  <c r="C370" i="2"/>
  <c r="D370" i="2"/>
  <c r="E370" i="2"/>
  <c r="F370" i="2"/>
  <c r="G370" i="2"/>
  <c r="A371" i="2"/>
  <c r="B371" i="2"/>
  <c r="C371" i="2"/>
  <c r="D371" i="2"/>
  <c r="E371" i="2"/>
  <c r="F371" i="2"/>
  <c r="G371" i="2"/>
  <c r="A372" i="2"/>
  <c r="B372" i="2"/>
  <c r="C372" i="2"/>
  <c r="D372" i="2"/>
  <c r="E372" i="2"/>
  <c r="F372" i="2"/>
  <c r="G372" i="2"/>
  <c r="A373" i="2"/>
  <c r="B373" i="2"/>
  <c r="C373" i="2"/>
  <c r="D373" i="2"/>
  <c r="E373" i="2"/>
  <c r="F373" i="2"/>
  <c r="G373" i="2"/>
  <c r="A374" i="2"/>
  <c r="B374" i="2"/>
  <c r="C374" i="2"/>
  <c r="D374" i="2"/>
  <c r="E374" i="2"/>
  <c r="F374" i="2"/>
  <c r="G374" i="2"/>
  <c r="A375" i="2"/>
  <c r="B375" i="2"/>
  <c r="C375" i="2"/>
  <c r="D375" i="2"/>
  <c r="E375" i="2"/>
  <c r="F375" i="2"/>
  <c r="G375" i="2"/>
  <c r="A376" i="2"/>
  <c r="B376" i="2"/>
  <c r="C376" i="2"/>
  <c r="D376" i="2"/>
  <c r="E376" i="2"/>
  <c r="F376" i="2"/>
  <c r="G376" i="2"/>
  <c r="A377" i="2"/>
  <c r="B377" i="2"/>
  <c r="C377" i="2"/>
  <c r="D377" i="2"/>
  <c r="E377" i="2"/>
  <c r="F377" i="2"/>
  <c r="G377" i="2"/>
  <c r="A378" i="2"/>
  <c r="B378" i="2"/>
  <c r="C378" i="2"/>
  <c r="D378" i="2"/>
  <c r="E378" i="2"/>
  <c r="F378" i="2"/>
  <c r="G378" i="2"/>
  <c r="A379" i="2"/>
  <c r="B379" i="2"/>
  <c r="C379" i="2"/>
  <c r="D379" i="2"/>
  <c r="E379" i="2"/>
  <c r="F379" i="2"/>
  <c r="G379" i="2"/>
  <c r="A380" i="2"/>
  <c r="B380" i="2"/>
  <c r="C380" i="2"/>
  <c r="D380" i="2"/>
  <c r="E380" i="2"/>
  <c r="F380" i="2"/>
  <c r="G380" i="2"/>
  <c r="A381" i="2"/>
  <c r="B381" i="2"/>
  <c r="C381" i="2"/>
  <c r="D381" i="2"/>
  <c r="E381" i="2"/>
  <c r="F381" i="2"/>
  <c r="G381" i="2"/>
  <c r="A382" i="2"/>
  <c r="B382" i="2"/>
  <c r="C382" i="2"/>
  <c r="D382" i="2"/>
  <c r="E382" i="2"/>
  <c r="F382" i="2"/>
  <c r="G382" i="2"/>
  <c r="A383" i="2"/>
  <c r="B383" i="2"/>
  <c r="C383" i="2"/>
  <c r="D383" i="2"/>
  <c r="E383" i="2"/>
  <c r="F383" i="2"/>
  <c r="G383" i="2"/>
  <c r="A384" i="2"/>
  <c r="B384" i="2"/>
  <c r="C384" i="2"/>
  <c r="D384" i="2"/>
  <c r="E384" i="2"/>
  <c r="F384" i="2"/>
  <c r="G384" i="2"/>
  <c r="A385" i="2"/>
  <c r="B385" i="2"/>
  <c r="C385" i="2"/>
  <c r="D385" i="2"/>
  <c r="E385" i="2"/>
  <c r="F385" i="2"/>
  <c r="G385" i="2"/>
  <c r="A386" i="2"/>
  <c r="B386" i="2"/>
  <c r="C386" i="2"/>
  <c r="E386" i="2"/>
  <c r="G386" i="2"/>
  <c r="A387" i="2"/>
  <c r="B387" i="2"/>
  <c r="C387" i="2"/>
  <c r="E387" i="2"/>
  <c r="G387" i="2"/>
  <c r="A388" i="2"/>
  <c r="B388" i="2"/>
  <c r="C388" i="2"/>
  <c r="E388" i="2"/>
  <c r="G388" i="2"/>
  <c r="A389" i="2"/>
  <c r="B389" i="2"/>
  <c r="C389" i="2"/>
  <c r="E389" i="2"/>
  <c r="G389" i="2"/>
  <c r="A390" i="2"/>
  <c r="B390" i="2"/>
  <c r="C390" i="2"/>
  <c r="E390" i="2"/>
  <c r="G390" i="2"/>
  <c r="A391" i="2"/>
  <c r="B391" i="2"/>
  <c r="C391" i="2"/>
  <c r="E391" i="2"/>
  <c r="G391" i="2"/>
  <c r="A392" i="2"/>
  <c r="B392" i="2"/>
  <c r="C392" i="2"/>
  <c r="E392" i="2"/>
  <c r="G392" i="2"/>
  <c r="A393" i="2"/>
  <c r="B393" i="2"/>
  <c r="C393" i="2"/>
  <c r="E393" i="2"/>
  <c r="G393" i="2"/>
  <c r="A394" i="2"/>
  <c r="B394" i="2"/>
  <c r="C394" i="2"/>
  <c r="E394" i="2"/>
  <c r="G394" i="2"/>
  <c r="A395" i="2"/>
  <c r="B395" i="2"/>
  <c r="C395" i="2"/>
  <c r="E395" i="2"/>
  <c r="G395" i="2"/>
  <c r="A396" i="2"/>
  <c r="B396" i="2"/>
  <c r="C396" i="2"/>
  <c r="E396" i="2"/>
  <c r="G396" i="2"/>
  <c r="A397" i="2"/>
  <c r="B397" i="2"/>
  <c r="C397" i="2"/>
  <c r="E397" i="2"/>
  <c r="G397" i="2"/>
  <c r="A398" i="2"/>
  <c r="B398" i="2"/>
  <c r="C398" i="2"/>
  <c r="E398" i="2"/>
  <c r="G398" i="2"/>
  <c r="A399" i="2"/>
  <c r="B399" i="2"/>
  <c r="C399" i="2"/>
  <c r="E399" i="2"/>
  <c r="G399" i="2"/>
  <c r="A400" i="2"/>
  <c r="B400" i="2"/>
  <c r="C400" i="2"/>
  <c r="E400" i="2"/>
  <c r="G400" i="2"/>
  <c r="A401" i="2"/>
  <c r="B401" i="2"/>
  <c r="C401" i="2"/>
  <c r="E401" i="2"/>
  <c r="G401" i="2"/>
  <c r="A402" i="2"/>
  <c r="B402" i="2"/>
  <c r="C402" i="2"/>
  <c r="E402" i="2"/>
  <c r="G402" i="2"/>
  <c r="A403" i="2"/>
  <c r="B403" i="2"/>
  <c r="C403" i="2"/>
  <c r="D403" i="2"/>
  <c r="E403" i="2"/>
  <c r="F403" i="2"/>
  <c r="G403" i="2"/>
  <c r="A404" i="2"/>
  <c r="B404" i="2"/>
  <c r="C404" i="2"/>
  <c r="D404" i="2"/>
  <c r="E404" i="2"/>
  <c r="F404" i="2"/>
  <c r="G404" i="2"/>
  <c r="A405" i="2"/>
  <c r="B405" i="2"/>
  <c r="C405" i="2"/>
  <c r="D405" i="2"/>
  <c r="E405" i="2"/>
  <c r="F405" i="2"/>
  <c r="G405" i="2"/>
  <c r="A406" i="2"/>
  <c r="B406" i="2"/>
  <c r="C406" i="2"/>
  <c r="D406" i="2"/>
  <c r="E406" i="2"/>
  <c r="F406" i="2"/>
  <c r="G406" i="2"/>
  <c r="A407" i="2"/>
  <c r="B407" i="2"/>
  <c r="C407" i="2"/>
  <c r="D407" i="2"/>
  <c r="E407" i="2"/>
  <c r="F407" i="2"/>
  <c r="G407" i="2"/>
  <c r="A408" i="2"/>
  <c r="B408" i="2"/>
  <c r="C408" i="2"/>
  <c r="D408" i="2"/>
  <c r="E408" i="2"/>
  <c r="F408" i="2"/>
  <c r="G408" i="2"/>
  <c r="A409" i="2"/>
  <c r="B409" i="2"/>
  <c r="C409" i="2"/>
  <c r="D409" i="2"/>
  <c r="E409" i="2"/>
  <c r="F409" i="2"/>
  <c r="G409" i="2"/>
  <c r="A410" i="2"/>
  <c r="B410" i="2"/>
  <c r="C410" i="2"/>
  <c r="D410" i="2"/>
  <c r="E410" i="2"/>
  <c r="F410" i="2"/>
  <c r="G410" i="2"/>
  <c r="A411" i="2"/>
  <c r="B411" i="2"/>
  <c r="C411" i="2"/>
  <c r="D411" i="2"/>
  <c r="E411" i="2"/>
  <c r="F411" i="2"/>
  <c r="G411" i="2"/>
  <c r="A412" i="2"/>
  <c r="B412" i="2"/>
  <c r="C412" i="2"/>
  <c r="D412" i="2"/>
  <c r="E412" i="2"/>
  <c r="F412" i="2"/>
  <c r="G412" i="2"/>
  <c r="A413" i="2"/>
  <c r="B413" i="2"/>
  <c r="C413" i="2"/>
  <c r="D413" i="2"/>
  <c r="E413" i="2"/>
  <c r="F413" i="2"/>
  <c r="G413" i="2"/>
  <c r="A414" i="2"/>
  <c r="B414" i="2"/>
  <c r="C414" i="2"/>
  <c r="D414" i="2"/>
  <c r="E414" i="2"/>
  <c r="F414" i="2"/>
  <c r="G414" i="2"/>
  <c r="A415" i="2"/>
  <c r="B415" i="2"/>
  <c r="C415" i="2"/>
  <c r="D415" i="2"/>
  <c r="E415" i="2"/>
  <c r="F415" i="2"/>
  <c r="G415" i="2"/>
  <c r="A416" i="2"/>
  <c r="B416" i="2"/>
  <c r="C416" i="2"/>
  <c r="D416" i="2"/>
  <c r="E416" i="2"/>
  <c r="F416" i="2"/>
  <c r="G416" i="2"/>
  <c r="A417" i="2"/>
  <c r="B417" i="2"/>
  <c r="C417" i="2"/>
  <c r="D417" i="2"/>
  <c r="E417" i="2"/>
  <c r="F417" i="2"/>
  <c r="G417" i="2"/>
  <c r="A418" i="2"/>
  <c r="B418" i="2"/>
  <c r="C418" i="2"/>
  <c r="D418" i="2"/>
  <c r="E418" i="2"/>
  <c r="F418" i="2"/>
  <c r="G418" i="2"/>
  <c r="A419" i="2"/>
  <c r="B419" i="2"/>
  <c r="C419" i="2"/>
  <c r="D419" i="2"/>
  <c r="E419" i="2"/>
  <c r="A492" i="2"/>
  <c r="B492" i="2"/>
  <c r="C492" i="2"/>
  <c r="D492" i="2"/>
  <c r="E492" i="2"/>
  <c r="G492" i="2"/>
  <c r="A502" i="2"/>
  <c r="B502" i="2"/>
  <c r="C502" i="2"/>
  <c r="D502" i="2"/>
  <c r="E502" i="2"/>
  <c r="F502" i="2"/>
  <c r="G502" i="2"/>
  <c r="A503" i="2"/>
  <c r="B503" i="2"/>
  <c r="C503" i="2"/>
  <c r="E503" i="2"/>
  <c r="G503" i="2"/>
  <c r="A504" i="2"/>
  <c r="B504" i="2"/>
  <c r="C504" i="2"/>
  <c r="E504" i="2"/>
  <c r="G504" i="2"/>
  <c r="A505" i="2"/>
  <c r="B505" i="2"/>
  <c r="C505" i="2"/>
  <c r="E505" i="2"/>
  <c r="G505" i="2"/>
  <c r="A506" i="2"/>
  <c r="B506" i="2"/>
  <c r="C506" i="2"/>
  <c r="E506" i="2"/>
  <c r="G506" i="2"/>
  <c r="A507" i="2"/>
  <c r="B507" i="2"/>
  <c r="C507" i="2"/>
  <c r="E507" i="2"/>
  <c r="G507" i="2"/>
  <c r="A508" i="2"/>
  <c r="B508" i="2"/>
  <c r="C508" i="2"/>
  <c r="E508" i="2"/>
  <c r="G508" i="2"/>
  <c r="A509" i="2"/>
  <c r="B509" i="2"/>
  <c r="C509" i="2"/>
  <c r="E509" i="2"/>
  <c r="G509" i="2"/>
  <c r="A510" i="2"/>
  <c r="B510" i="2"/>
  <c r="C510" i="2"/>
  <c r="E510" i="2"/>
  <c r="G510" i="2"/>
  <c r="A511" i="2"/>
  <c r="B511" i="2"/>
  <c r="C511" i="2"/>
  <c r="E511" i="2"/>
  <c r="G511" i="2"/>
  <c r="A512" i="2"/>
  <c r="B512" i="2"/>
  <c r="C512" i="2"/>
  <c r="E512" i="2"/>
  <c r="G512" i="2"/>
  <c r="A513" i="2"/>
  <c r="B513" i="2"/>
  <c r="C513" i="2"/>
  <c r="E513" i="2"/>
  <c r="G513" i="2"/>
  <c r="A514" i="2"/>
  <c r="B514" i="2"/>
  <c r="C514" i="2"/>
  <c r="E514" i="2"/>
  <c r="G514" i="2"/>
  <c r="A515" i="2"/>
  <c r="B515" i="2"/>
  <c r="C515" i="2"/>
  <c r="E515" i="2"/>
  <c r="G515" i="2"/>
  <c r="A516" i="2"/>
  <c r="B516" i="2"/>
  <c r="C516" i="2"/>
  <c r="E516" i="2"/>
  <c r="G516" i="2"/>
  <c r="A517" i="2"/>
  <c r="B517" i="2"/>
  <c r="C517" i="2"/>
  <c r="E517" i="2"/>
  <c r="G517" i="2"/>
  <c r="A518" i="2"/>
  <c r="B518" i="2"/>
  <c r="C518" i="2"/>
  <c r="E518" i="2"/>
  <c r="G518" i="2"/>
  <c r="A519" i="2"/>
  <c r="B519" i="2"/>
  <c r="C519" i="2"/>
  <c r="E519" i="2"/>
  <c r="G519" i="2"/>
  <c r="A520" i="2"/>
  <c r="B520" i="2"/>
  <c r="C520" i="2"/>
  <c r="E520" i="2"/>
  <c r="G520" i="2"/>
  <c r="A521" i="2"/>
  <c r="B521" i="2"/>
  <c r="C521" i="2"/>
  <c r="E521" i="2"/>
  <c r="G521" i="2"/>
  <c r="A522" i="2"/>
  <c r="B522" i="2"/>
  <c r="C522" i="2"/>
  <c r="E522" i="2"/>
  <c r="G522" i="2"/>
  <c r="A523" i="2"/>
  <c r="B523" i="2"/>
  <c r="C523" i="2"/>
  <c r="E523" i="2"/>
  <c r="G523" i="2"/>
  <c r="A524" i="2"/>
  <c r="B524" i="2"/>
  <c r="C524" i="2"/>
  <c r="E524" i="2"/>
  <c r="G524" i="2"/>
  <c r="A525" i="2"/>
  <c r="B525" i="2"/>
  <c r="C525" i="2"/>
  <c r="D525" i="2"/>
  <c r="E525" i="2"/>
  <c r="G525" i="2"/>
  <c r="A569" i="2"/>
  <c r="B569" i="2"/>
  <c r="C569" i="2"/>
  <c r="D569" i="2"/>
  <c r="E569" i="2"/>
  <c r="F569" i="2"/>
  <c r="G569" i="2"/>
  <c r="A570" i="2"/>
  <c r="B570" i="2"/>
  <c r="C570" i="2"/>
  <c r="E570" i="2"/>
  <c r="G570" i="2"/>
  <c r="A571" i="2"/>
  <c r="B571" i="2"/>
  <c r="C571" i="2"/>
  <c r="E571" i="2"/>
  <c r="G571" i="2"/>
  <c r="A572" i="2"/>
  <c r="B572" i="2"/>
  <c r="C572" i="2"/>
  <c r="E572" i="2"/>
  <c r="G572" i="2"/>
  <c r="A573" i="2"/>
  <c r="B573" i="2"/>
  <c r="C573" i="2"/>
  <c r="E573" i="2"/>
  <c r="G573" i="2"/>
  <c r="A574" i="2"/>
  <c r="B574" i="2"/>
  <c r="C574" i="2"/>
  <c r="E574" i="2"/>
  <c r="G574" i="2"/>
  <c r="A575" i="2"/>
  <c r="B575" i="2"/>
  <c r="C575" i="2"/>
  <c r="E575" i="2"/>
  <c r="G575" i="2"/>
  <c r="A576" i="2"/>
  <c r="B576" i="2"/>
  <c r="C576" i="2"/>
  <c r="E576" i="2"/>
  <c r="G576" i="2"/>
  <c r="A577" i="2"/>
  <c r="B577" i="2"/>
  <c r="C577" i="2"/>
  <c r="E577" i="2"/>
  <c r="G577" i="2"/>
  <c r="A578" i="2"/>
  <c r="B578" i="2"/>
  <c r="C578" i="2"/>
  <c r="E578" i="2"/>
  <c r="G578" i="2"/>
  <c r="A579" i="2"/>
  <c r="B579" i="2"/>
  <c r="C579" i="2"/>
  <c r="E579" i="2"/>
  <c r="G579" i="2"/>
  <c r="A580" i="2"/>
  <c r="B580" i="2"/>
  <c r="C580" i="2"/>
  <c r="E580" i="2"/>
  <c r="G580" i="2"/>
  <c r="A581" i="2"/>
  <c r="B581" i="2"/>
  <c r="C581" i="2"/>
  <c r="E581" i="2"/>
  <c r="G581" i="2"/>
  <c r="A582" i="2"/>
  <c r="B582" i="2"/>
  <c r="C582" i="2"/>
  <c r="E582" i="2"/>
  <c r="G582" i="2"/>
  <c r="A583" i="2"/>
  <c r="B583" i="2"/>
  <c r="C583" i="2"/>
  <c r="E583" i="2"/>
  <c r="G583" i="2"/>
  <c r="A584" i="2"/>
  <c r="B584" i="2"/>
  <c r="C584" i="2"/>
  <c r="E584" i="2"/>
  <c r="G584" i="2"/>
  <c r="A585" i="2"/>
  <c r="B585" i="2"/>
  <c r="C585" i="2"/>
  <c r="E585" i="2"/>
  <c r="G585" i="2"/>
  <c r="A586" i="2"/>
  <c r="B586" i="2"/>
  <c r="C586" i="2"/>
  <c r="E586" i="2"/>
  <c r="G586" i="2"/>
  <c r="A587" i="2"/>
  <c r="B587" i="2"/>
  <c r="C587" i="2"/>
  <c r="E587" i="2"/>
  <c r="G587" i="2"/>
  <c r="A588" i="2"/>
  <c r="B588" i="2"/>
  <c r="C588" i="2"/>
  <c r="E588" i="2"/>
  <c r="G588" i="2"/>
  <c r="A589" i="2"/>
  <c r="B589" i="2"/>
  <c r="C589" i="2"/>
  <c r="E589" i="2"/>
  <c r="G589" i="2"/>
  <c r="A590" i="2"/>
  <c r="B590" i="2"/>
  <c r="C590" i="2"/>
  <c r="E590" i="2"/>
  <c r="G590" i="2"/>
  <c r="A591" i="2"/>
  <c r="B591" i="2"/>
  <c r="C591" i="2"/>
  <c r="E591" i="2"/>
  <c r="G591" i="2"/>
  <c r="A592" i="2"/>
  <c r="B592" i="2"/>
  <c r="C592" i="2"/>
  <c r="E592" i="2"/>
  <c r="G592" i="2"/>
  <c r="A593" i="2"/>
  <c r="B593" i="2"/>
  <c r="C593" i="2"/>
  <c r="E593" i="2"/>
  <c r="G593" i="2"/>
  <c r="A594" i="2"/>
  <c r="B594" i="2"/>
  <c r="C594" i="2"/>
  <c r="E594" i="2"/>
  <c r="G594" i="2"/>
  <c r="A595" i="2"/>
  <c r="B595" i="2"/>
  <c r="C595" i="2"/>
  <c r="E595" i="2"/>
  <c r="G595" i="2"/>
  <c r="A596" i="2"/>
  <c r="B596" i="2"/>
  <c r="C596" i="2"/>
  <c r="E596" i="2"/>
  <c r="G596" i="2"/>
  <c r="A597" i="2"/>
  <c r="B597" i="2"/>
  <c r="C597" i="2"/>
  <c r="E597" i="2"/>
  <c r="G597" i="2"/>
  <c r="A598" i="2"/>
  <c r="B598" i="2"/>
  <c r="C598" i="2"/>
  <c r="D598" i="2"/>
  <c r="E598" i="2"/>
  <c r="F598" i="2"/>
  <c r="G598" i="2"/>
  <c r="A671" i="2"/>
  <c r="B671" i="2"/>
  <c r="C671" i="2"/>
  <c r="D671" i="2"/>
  <c r="E671" i="2"/>
  <c r="F671" i="2"/>
  <c r="G671" i="2"/>
  <c r="A739" i="2"/>
  <c r="B739" i="2"/>
  <c r="C739" i="2"/>
  <c r="D739" i="2"/>
  <c r="E739" i="2"/>
  <c r="F739" i="2"/>
  <c r="G739" i="2"/>
  <c r="A740" i="2"/>
  <c r="B740" i="2"/>
  <c r="C740" i="2"/>
  <c r="D740" i="2"/>
  <c r="E740" i="2"/>
  <c r="F740" i="2"/>
  <c r="G740" i="2"/>
  <c r="A741" i="2"/>
  <c r="B741" i="2"/>
  <c r="C741" i="2"/>
  <c r="D741" i="2"/>
  <c r="E741" i="2"/>
  <c r="F741" i="2"/>
  <c r="G741" i="2"/>
  <c r="A742" i="2"/>
  <c r="B742" i="2"/>
  <c r="C742" i="2"/>
  <c r="D742" i="2"/>
  <c r="E742" i="2"/>
  <c r="F742" i="2"/>
  <c r="G742" i="2"/>
  <c r="A743" i="2"/>
  <c r="B743" i="2"/>
  <c r="C743" i="2"/>
  <c r="D743" i="2"/>
  <c r="E743" i="2"/>
  <c r="F743" i="2"/>
  <c r="G743" i="2"/>
  <c r="A744" i="2"/>
  <c r="B744" i="2"/>
  <c r="C744" i="2"/>
  <c r="D744" i="2"/>
  <c r="E744" i="2"/>
  <c r="F744" i="2"/>
  <c r="G744" i="2"/>
  <c r="A745" i="2"/>
  <c r="B745" i="2"/>
  <c r="C745" i="2"/>
  <c r="D745" i="2"/>
  <c r="E745" i="2"/>
  <c r="F745" i="2"/>
  <c r="G745" i="2"/>
  <c r="A746" i="2"/>
  <c r="B746" i="2"/>
  <c r="C746" i="2"/>
  <c r="D746" i="2"/>
  <c r="E746" i="2"/>
  <c r="F746" i="2"/>
  <c r="G746" i="2"/>
  <c r="A747" i="2"/>
  <c r="B747" i="2"/>
  <c r="C747" i="2"/>
  <c r="D747" i="2"/>
  <c r="E747" i="2"/>
  <c r="F747" i="2"/>
  <c r="G747" i="2"/>
  <c r="A748" i="2"/>
  <c r="B748" i="2"/>
  <c r="C748" i="2"/>
  <c r="D748" i="2"/>
  <c r="E748" i="2"/>
  <c r="F748" i="2"/>
  <c r="G748" i="2"/>
  <c r="A749" i="2"/>
  <c r="B749" i="2"/>
  <c r="C749" i="2"/>
  <c r="D749" i="2"/>
  <c r="E749" i="2"/>
  <c r="F749" i="2"/>
  <c r="G749" i="2"/>
  <c r="A750" i="2"/>
  <c r="B750" i="2"/>
  <c r="C750" i="2"/>
  <c r="D750" i="2"/>
  <c r="E750" i="2"/>
  <c r="F750" i="2"/>
  <c r="G750" i="2"/>
  <c r="A751" i="2"/>
  <c r="B751" i="2"/>
  <c r="C751" i="2"/>
  <c r="D751" i="2"/>
  <c r="E751" i="2"/>
  <c r="F751" i="2"/>
  <c r="G751" i="2"/>
  <c r="A752" i="2"/>
  <c r="B752" i="2"/>
  <c r="C752" i="2"/>
  <c r="D752" i="2"/>
  <c r="E752" i="2"/>
  <c r="F752" i="2"/>
  <c r="G752" i="2"/>
  <c r="A753" i="2"/>
  <c r="B753" i="2"/>
  <c r="C753" i="2"/>
  <c r="D753" i="2"/>
  <c r="E753" i="2"/>
  <c r="F753" i="2"/>
  <c r="G753" i="2"/>
  <c r="A754" i="2"/>
  <c r="B754" i="2"/>
  <c r="C754" i="2"/>
  <c r="D754" i="2"/>
  <c r="E754" i="2"/>
  <c r="F754" i="2"/>
  <c r="G754" i="2"/>
  <c r="A755" i="2"/>
  <c r="B755" i="2"/>
  <c r="C755" i="2"/>
  <c r="D755" i="2"/>
  <c r="E755" i="2"/>
  <c r="F755" i="2"/>
  <c r="G755" i="2"/>
  <c r="A756" i="2"/>
  <c r="B756" i="2"/>
  <c r="C756" i="2"/>
  <c r="D756" i="2"/>
  <c r="E756" i="2"/>
  <c r="F756" i="2"/>
  <c r="G756" i="2"/>
  <c r="A757" i="2"/>
  <c r="B757" i="2"/>
  <c r="C757" i="2"/>
  <c r="D757" i="2"/>
  <c r="E757" i="2"/>
  <c r="F757" i="2"/>
  <c r="G757" i="2"/>
  <c r="A758" i="2"/>
  <c r="B758" i="2"/>
  <c r="C758" i="2"/>
  <c r="D758" i="2"/>
  <c r="E758" i="2"/>
  <c r="F758" i="2"/>
  <c r="G758" i="2"/>
  <c r="A759" i="2"/>
  <c r="B759" i="2"/>
  <c r="C759" i="2"/>
  <c r="E759" i="2"/>
  <c r="G759" i="2"/>
  <c r="A760" i="2"/>
  <c r="B760" i="2"/>
  <c r="C760" i="2"/>
  <c r="E760" i="2"/>
  <c r="G760" i="2"/>
  <c r="A761" i="2"/>
  <c r="B761" i="2"/>
  <c r="C761" i="2"/>
  <c r="E761" i="2"/>
  <c r="G761" i="2"/>
  <c r="A762" i="2"/>
  <c r="B762" i="2"/>
  <c r="C762" i="2"/>
  <c r="E762" i="2"/>
  <c r="G762" i="2"/>
  <c r="A763" i="2"/>
  <c r="B763" i="2"/>
  <c r="C763" i="2"/>
  <c r="E763" i="2"/>
  <c r="G763" i="2"/>
  <c r="A764" i="2"/>
  <c r="B764" i="2"/>
  <c r="C764" i="2"/>
  <c r="E764" i="2"/>
  <c r="G764" i="2"/>
  <c r="A765" i="2"/>
  <c r="B765" i="2"/>
  <c r="C765" i="2"/>
  <c r="E765" i="2"/>
  <c r="G765" i="2"/>
  <c r="A766" i="2"/>
  <c r="B766" i="2"/>
  <c r="C766" i="2"/>
  <c r="E766" i="2"/>
  <c r="G766" i="2"/>
  <c r="A767" i="2"/>
  <c r="B767" i="2"/>
  <c r="C767" i="2"/>
  <c r="E767" i="2"/>
  <c r="G767" i="2"/>
  <c r="A768" i="2"/>
  <c r="B768" i="2"/>
  <c r="C768" i="2"/>
  <c r="D768" i="2"/>
  <c r="E768" i="2"/>
  <c r="G768" i="2"/>
  <c r="A769" i="2"/>
  <c r="B769" i="2"/>
  <c r="C769" i="2"/>
  <c r="D769" i="2"/>
  <c r="E769" i="2"/>
  <c r="G769" i="2"/>
  <c r="A770" i="2"/>
  <c r="B770" i="2"/>
  <c r="C770" i="2"/>
  <c r="D770" i="2"/>
  <c r="E770" i="2"/>
  <c r="G770" i="2"/>
  <c r="A771" i="2"/>
  <c r="B771" i="2"/>
  <c r="C771" i="2"/>
  <c r="D771" i="2"/>
  <c r="E771" i="2"/>
  <c r="G771" i="2"/>
  <c r="A772" i="2"/>
  <c r="B772" i="2"/>
  <c r="C772" i="2"/>
  <c r="D772" i="2"/>
  <c r="E772" i="2"/>
  <c r="F772" i="2"/>
  <c r="G772" i="2"/>
  <c r="A820" i="2"/>
  <c r="B820" i="2"/>
  <c r="C820" i="2"/>
  <c r="D820" i="2"/>
  <c r="E820" i="2"/>
  <c r="F820" i="2"/>
  <c r="G820" i="2"/>
  <c r="A821" i="2"/>
  <c r="B821" i="2"/>
  <c r="C821" i="2"/>
  <c r="E821" i="2"/>
  <c r="G821" i="2"/>
  <c r="A822" i="2"/>
  <c r="B822" i="2"/>
  <c r="C822" i="2"/>
  <c r="E822" i="2"/>
  <c r="G822" i="2"/>
  <c r="A823" i="2"/>
  <c r="B823" i="2"/>
  <c r="C823" i="2"/>
  <c r="E823" i="2"/>
  <c r="G823" i="2"/>
  <c r="A824" i="2"/>
  <c r="B824" i="2"/>
  <c r="C824" i="2"/>
  <c r="E824" i="2"/>
  <c r="G824" i="2"/>
  <c r="A825" i="2"/>
  <c r="B825" i="2"/>
  <c r="C825" i="2"/>
  <c r="E825" i="2"/>
  <c r="G825" i="2"/>
  <c r="A826" i="2"/>
  <c r="B826" i="2"/>
  <c r="C826" i="2"/>
  <c r="E826" i="2"/>
  <c r="G826" i="2"/>
  <c r="A827" i="2"/>
  <c r="B827" i="2"/>
  <c r="C827" i="2"/>
  <c r="E827" i="2"/>
  <c r="G827" i="2"/>
  <c r="A828" i="2"/>
  <c r="B828" i="2"/>
  <c r="C828" i="2"/>
  <c r="E828" i="2"/>
  <c r="G828" i="2"/>
  <c r="A829" i="2"/>
  <c r="B829" i="2"/>
  <c r="C829" i="2"/>
  <c r="E829" i="2"/>
  <c r="G829" i="2"/>
  <c r="A830" i="2"/>
  <c r="B830" i="2"/>
  <c r="C830" i="2"/>
  <c r="E830" i="2"/>
  <c r="G830" i="2"/>
  <c r="A831" i="2"/>
  <c r="B831" i="2"/>
  <c r="C831" i="2"/>
  <c r="E831" i="2"/>
  <c r="G831" i="2"/>
  <c r="A832" i="2"/>
  <c r="B832" i="2"/>
  <c r="C832" i="2"/>
  <c r="E832" i="2"/>
  <c r="G832" i="2"/>
  <c r="A833" i="2"/>
  <c r="B833" i="2"/>
  <c r="C833" i="2"/>
  <c r="E833" i="2"/>
  <c r="G833" i="2"/>
  <c r="A834" i="2"/>
  <c r="B834" i="2"/>
  <c r="C834" i="2"/>
  <c r="D834" i="2"/>
  <c r="E834" i="2"/>
  <c r="G834" i="2"/>
  <c r="A835" i="2"/>
  <c r="B835" i="2"/>
  <c r="C835" i="2"/>
  <c r="D835" i="2"/>
  <c r="E835" i="2"/>
  <c r="G835" i="2"/>
  <c r="A836" i="2"/>
  <c r="B836" i="2"/>
  <c r="C836" i="2"/>
  <c r="D836" i="2"/>
  <c r="E836" i="2"/>
  <c r="G836" i="2"/>
  <c r="A837" i="2"/>
  <c r="B837" i="2"/>
  <c r="C837" i="2"/>
  <c r="D837" i="2"/>
  <c r="E837" i="2"/>
  <c r="G837" i="2"/>
  <c r="A838" i="2"/>
  <c r="B838" i="2"/>
  <c r="C838" i="2"/>
  <c r="D838" i="2"/>
  <c r="E838" i="2"/>
  <c r="G838" i="2"/>
  <c r="A839" i="2"/>
  <c r="B839" i="2"/>
  <c r="C839" i="2"/>
  <c r="D839" i="2"/>
  <c r="E839" i="2"/>
  <c r="G839" i="2"/>
  <c r="A840" i="2"/>
  <c r="B840" i="2"/>
  <c r="C840" i="2"/>
  <c r="D840" i="2"/>
  <c r="E840" i="2"/>
  <c r="G840" i="2"/>
  <c r="A841" i="2"/>
  <c r="B841" i="2"/>
  <c r="C841" i="2"/>
  <c r="D841" i="2"/>
  <c r="E841" i="2"/>
  <c r="G841" i="2"/>
  <c r="A842" i="2"/>
  <c r="B842" i="2"/>
  <c r="C842" i="2"/>
  <c r="D842" i="2"/>
  <c r="E842" i="2"/>
  <c r="G842" i="2"/>
  <c r="A843" i="2"/>
  <c r="B843" i="2"/>
  <c r="C843" i="2"/>
  <c r="D843" i="2"/>
  <c r="E843" i="2"/>
  <c r="G843" i="2"/>
  <c r="A844" i="2"/>
  <c r="B844" i="2"/>
  <c r="C844" i="2"/>
  <c r="D844" i="2"/>
  <c r="E844" i="2"/>
  <c r="F844" i="2"/>
  <c r="G844" i="2"/>
  <c r="A860" i="2"/>
  <c r="B860" i="2"/>
  <c r="C860" i="2"/>
  <c r="D860" i="2"/>
  <c r="E860" i="2"/>
  <c r="G860" i="2"/>
  <c r="A861" i="2"/>
  <c r="B861" i="2"/>
  <c r="C861" i="2"/>
  <c r="D861" i="2"/>
  <c r="E861" i="2"/>
  <c r="G861" i="2"/>
  <c r="A862" i="2"/>
  <c r="B862" i="2"/>
  <c r="C862" i="2"/>
  <c r="D862" i="2"/>
  <c r="E862" i="2"/>
  <c r="F862" i="2"/>
  <c r="G862" i="2"/>
  <c r="A863" i="2"/>
  <c r="B863" i="2"/>
  <c r="C863" i="2"/>
  <c r="E863" i="2"/>
  <c r="G863" i="2"/>
  <c r="A864" i="2"/>
  <c r="B864" i="2"/>
  <c r="C864" i="2"/>
  <c r="E864" i="2"/>
  <c r="G864" i="2"/>
  <c r="A865" i="2"/>
  <c r="B865" i="2"/>
  <c r="C865" i="2"/>
  <c r="E865" i="2"/>
  <c r="G865" i="2"/>
  <c r="A866" i="2"/>
  <c r="B866" i="2"/>
  <c r="C866" i="2"/>
  <c r="E866" i="2"/>
  <c r="G866" i="2"/>
  <c r="A867" i="2"/>
  <c r="B867" i="2"/>
  <c r="C867" i="2"/>
  <c r="E867" i="2"/>
  <c r="G867" i="2"/>
  <c r="A868" i="2"/>
  <c r="B868" i="2"/>
  <c r="C868" i="2"/>
  <c r="E868" i="2"/>
  <c r="G868" i="2"/>
  <c r="A869" i="2"/>
  <c r="B869" i="2"/>
  <c r="C869" i="2"/>
  <c r="E869" i="2"/>
  <c r="G869" i="2"/>
  <c r="A870" i="2"/>
  <c r="B870" i="2"/>
  <c r="C870" i="2"/>
  <c r="E870" i="2"/>
  <c r="G870" i="2"/>
  <c r="A871" i="2"/>
  <c r="B871" i="2"/>
  <c r="C871" i="2"/>
  <c r="E871" i="2"/>
  <c r="G871" i="2"/>
  <c r="A872" i="2"/>
  <c r="B872" i="2"/>
  <c r="C872" i="2"/>
  <c r="E872" i="2"/>
  <c r="G872" i="2"/>
  <c r="A873" i="2"/>
  <c r="B873" i="2"/>
  <c r="C873" i="2"/>
  <c r="E873" i="2"/>
  <c r="G873" i="2"/>
  <c r="A874" i="2"/>
  <c r="B874" i="2"/>
  <c r="C874" i="2"/>
  <c r="E874" i="2"/>
  <c r="G874" i="2"/>
  <c r="A875" i="2"/>
  <c r="B875" i="2"/>
  <c r="C875" i="2"/>
  <c r="E875" i="2"/>
  <c r="G875" i="2"/>
  <c r="A876" i="2"/>
  <c r="B876" i="2"/>
  <c r="C876" i="2"/>
  <c r="E876" i="2"/>
  <c r="G876" i="2"/>
  <c r="A877" i="2"/>
  <c r="B877" i="2"/>
  <c r="C877" i="2"/>
  <c r="E877" i="2"/>
  <c r="G877" i="2"/>
  <c r="A878" i="2"/>
  <c r="B878" i="2"/>
  <c r="C878" i="2"/>
  <c r="E878" i="2"/>
  <c r="G878" i="2"/>
  <c r="A879" i="2"/>
  <c r="B879" i="2"/>
  <c r="C879" i="2"/>
  <c r="E879" i="2"/>
  <c r="G879" i="2"/>
  <c r="A880" i="2"/>
  <c r="B880" i="2"/>
  <c r="C880" i="2"/>
  <c r="E880" i="2"/>
  <c r="G880" i="2"/>
  <c r="A881" i="2"/>
  <c r="B881" i="2"/>
  <c r="C881" i="2"/>
  <c r="E881" i="2"/>
  <c r="G881" i="2"/>
  <c r="A882" i="2"/>
  <c r="B882" i="2"/>
  <c r="C882" i="2"/>
  <c r="E882" i="2"/>
  <c r="G882" i="2"/>
  <c r="A883" i="2"/>
  <c r="B883" i="2"/>
  <c r="C883" i="2"/>
  <c r="E883" i="2"/>
  <c r="G883" i="2"/>
  <c r="A884" i="2"/>
  <c r="B884" i="2"/>
  <c r="C884" i="2"/>
  <c r="E884" i="2"/>
  <c r="G884" i="2"/>
  <c r="A885" i="2"/>
  <c r="B885" i="2"/>
  <c r="C885" i="2"/>
  <c r="E885" i="2"/>
  <c r="G885" i="2"/>
  <c r="A886" i="2"/>
  <c r="B886" i="2"/>
  <c r="C886" i="2"/>
  <c r="E886" i="2"/>
  <c r="G886" i="2"/>
  <c r="A887" i="2"/>
  <c r="B887" i="2"/>
  <c r="C887" i="2"/>
  <c r="E887" i="2"/>
  <c r="G887" i="2"/>
  <c r="A888" i="2"/>
  <c r="B888" i="2"/>
  <c r="C888" i="2"/>
  <c r="E888" i="2"/>
  <c r="G888" i="2"/>
  <c r="A889" i="2"/>
  <c r="B889" i="2"/>
  <c r="C889" i="2"/>
  <c r="E889" i="2"/>
  <c r="G889" i="2"/>
  <c r="A890" i="2"/>
  <c r="B890" i="2"/>
  <c r="C890" i="2"/>
  <c r="E890" i="2"/>
  <c r="G890" i="2"/>
  <c r="G891" i="2"/>
  <c r="A892" i="2"/>
  <c r="C892" i="2"/>
  <c r="E892" i="2"/>
  <c r="G892" i="2"/>
  <c r="A893" i="2"/>
  <c r="C893" i="2"/>
  <c r="E893" i="2"/>
  <c r="G893" i="2"/>
  <c r="A894" i="2"/>
  <c r="C894" i="2"/>
  <c r="E894" i="2"/>
  <c r="G894" i="2"/>
  <c r="A895" i="2"/>
  <c r="C895" i="2"/>
  <c r="E895" i="2"/>
  <c r="G895" i="2"/>
  <c r="A896" i="2"/>
  <c r="C896" i="2"/>
  <c r="E896" i="2"/>
  <c r="G896" i="2"/>
  <c r="A897" i="2"/>
  <c r="B897" i="2"/>
  <c r="C897" i="2"/>
  <c r="E897" i="2"/>
  <c r="G897" i="2"/>
  <c r="A898" i="2"/>
  <c r="B898" i="2"/>
  <c r="C898" i="2"/>
  <c r="E898" i="2"/>
  <c r="G898" i="2"/>
  <c r="A899" i="2"/>
  <c r="B899" i="2"/>
  <c r="C899" i="2"/>
  <c r="E899" i="2"/>
  <c r="G899" i="2"/>
  <c r="F834" i="2"/>
  <c r="F836" i="2"/>
  <c r="F837" i="2"/>
  <c r="F838" i="2"/>
  <c r="F839" i="2"/>
  <c r="F835" i="2"/>
  <c r="F840" i="2"/>
  <c r="F841" i="2"/>
  <c r="F842" i="2"/>
  <c r="F843" i="2"/>
  <c r="F833" i="2"/>
  <c r="F832" i="2"/>
  <c r="F831" i="2"/>
  <c r="F830" i="2"/>
  <c r="F829" i="2"/>
  <c r="F828" i="2"/>
  <c r="F827" i="2"/>
  <c r="F826" i="2"/>
  <c r="F825" i="2"/>
  <c r="F824" i="2"/>
  <c r="F823" i="2"/>
  <c r="F822" i="2"/>
  <c r="F821" i="2"/>
  <c r="C15" i="4" l="1"/>
  <c r="D15" i="4"/>
  <c r="M10" i="4"/>
  <c r="R41" i="4"/>
  <c r="C68" i="4"/>
  <c r="M56" i="4"/>
  <c r="R49" i="4"/>
  <c r="N18" i="4"/>
  <c r="N28" i="4"/>
  <c r="N39" i="4"/>
  <c r="I14" i="4"/>
  <c r="I24" i="4"/>
  <c r="N37" i="4"/>
  <c r="M55" i="4"/>
  <c r="M71" i="4"/>
  <c r="N55" i="4"/>
  <c r="N71" i="4"/>
  <c r="S16" i="4"/>
  <c r="S24" i="4"/>
  <c r="S32" i="4"/>
  <c r="S40" i="4"/>
  <c r="S48" i="4"/>
  <c r="S56" i="4"/>
  <c r="S64" i="4"/>
  <c r="S72" i="4"/>
  <c r="D28" i="4"/>
  <c r="D36" i="4"/>
  <c r="D44" i="4"/>
  <c r="D52" i="4"/>
  <c r="D60" i="4"/>
  <c r="D68" i="4"/>
  <c r="C69" i="4"/>
  <c r="N19" i="4"/>
  <c r="N30" i="4"/>
  <c r="N40" i="4"/>
  <c r="I15" i="4"/>
  <c r="I25" i="4"/>
  <c r="N41" i="4"/>
  <c r="M57" i="4"/>
  <c r="M73" i="4"/>
  <c r="N57" i="4"/>
  <c r="N73" i="4"/>
  <c r="S17" i="4"/>
  <c r="S25" i="4"/>
  <c r="S33" i="4"/>
  <c r="S41" i="4"/>
  <c r="S49" i="4"/>
  <c r="S57" i="4"/>
  <c r="S65" i="4"/>
  <c r="S73" i="4"/>
  <c r="D29" i="4"/>
  <c r="D37" i="4"/>
  <c r="D45" i="4"/>
  <c r="D53" i="4"/>
  <c r="D61" i="4"/>
  <c r="D69" i="4"/>
  <c r="M40" i="4"/>
  <c r="C53" i="4"/>
  <c r="M20" i="4"/>
  <c r="M31" i="4"/>
  <c r="H20" i="4"/>
  <c r="H16" i="4"/>
  <c r="M13" i="4"/>
  <c r="M42" i="4"/>
  <c r="M58" i="4"/>
  <c r="N42" i="4"/>
  <c r="N58" i="4"/>
  <c r="R10" i="4"/>
  <c r="R18" i="4"/>
  <c r="R26" i="4"/>
  <c r="R34" i="4"/>
  <c r="R42" i="4"/>
  <c r="R50" i="4"/>
  <c r="R58" i="4"/>
  <c r="R66" i="4"/>
  <c r="R74" i="4"/>
  <c r="C30" i="4"/>
  <c r="C38" i="4"/>
  <c r="C46" i="4"/>
  <c r="C54" i="4"/>
  <c r="C62" i="4"/>
  <c r="C70" i="4"/>
  <c r="C61" i="4"/>
  <c r="N10" i="4"/>
  <c r="N20" i="4"/>
  <c r="N31" i="4"/>
  <c r="I20" i="4"/>
  <c r="I16" i="4"/>
  <c r="N13" i="4"/>
  <c r="M43" i="4"/>
  <c r="M59" i="4"/>
  <c r="N43" i="4"/>
  <c r="N59" i="4"/>
  <c r="S10" i="4"/>
  <c r="S18" i="4"/>
  <c r="S26" i="4"/>
  <c r="S34" i="4"/>
  <c r="S42" i="4"/>
  <c r="S50" i="4"/>
  <c r="S58" i="4"/>
  <c r="S66" i="4"/>
  <c r="S74" i="4"/>
  <c r="D30" i="4"/>
  <c r="D38" i="4"/>
  <c r="D46" i="4"/>
  <c r="D54" i="4"/>
  <c r="D62" i="4"/>
  <c r="D70" i="4"/>
  <c r="M72" i="4"/>
  <c r="C29" i="4"/>
  <c r="M11" i="4"/>
  <c r="M22" i="4"/>
  <c r="M32" i="4"/>
  <c r="H21" i="4"/>
  <c r="H17" i="4"/>
  <c r="M17" i="4"/>
  <c r="M44" i="4"/>
  <c r="M60" i="4"/>
  <c r="N44" i="4"/>
  <c r="N60" i="4"/>
  <c r="R11" i="4"/>
  <c r="R19" i="4"/>
  <c r="R27" i="4"/>
  <c r="R35" i="4"/>
  <c r="R43" i="4"/>
  <c r="R51" i="4"/>
  <c r="R59" i="4"/>
  <c r="R67" i="4"/>
  <c r="R75" i="4"/>
  <c r="C31" i="4"/>
  <c r="C39" i="4"/>
  <c r="C47" i="4"/>
  <c r="C55" i="4"/>
  <c r="C63" i="4"/>
  <c r="C71" i="4"/>
  <c r="M30" i="4"/>
  <c r="R73" i="4"/>
  <c r="N11" i="4"/>
  <c r="N22" i="4"/>
  <c r="N32" i="4"/>
  <c r="I21" i="4"/>
  <c r="I17" i="4"/>
  <c r="N17" i="4"/>
  <c r="M45" i="4"/>
  <c r="M61" i="4"/>
  <c r="N45" i="4"/>
  <c r="N61" i="4"/>
  <c r="S11" i="4"/>
  <c r="S19" i="4"/>
  <c r="S27" i="4"/>
  <c r="S35" i="4"/>
  <c r="S43" i="4"/>
  <c r="S51" i="4"/>
  <c r="S59" i="4"/>
  <c r="S67" i="4"/>
  <c r="S75" i="4"/>
  <c r="D31" i="4"/>
  <c r="D39" i="4"/>
  <c r="D47" i="4"/>
  <c r="D55" i="4"/>
  <c r="D63" i="4"/>
  <c r="D71" i="4"/>
  <c r="R17" i="4"/>
  <c r="C45" i="4"/>
  <c r="M12" i="4"/>
  <c r="M23" i="4"/>
  <c r="M34" i="4"/>
  <c r="H10" i="4"/>
  <c r="H18" i="4"/>
  <c r="M21" i="4"/>
  <c r="M46" i="4"/>
  <c r="M62" i="4"/>
  <c r="N46" i="4"/>
  <c r="N62" i="4"/>
  <c r="R12" i="4"/>
  <c r="R20" i="4"/>
  <c r="R28" i="4"/>
  <c r="R36" i="4"/>
  <c r="R44" i="4"/>
  <c r="R52" i="4"/>
  <c r="R60" i="4"/>
  <c r="R68" i="4"/>
  <c r="R76" i="4"/>
  <c r="C32" i="4"/>
  <c r="C40" i="4"/>
  <c r="C48" i="4"/>
  <c r="C56" i="4"/>
  <c r="C64" i="4"/>
  <c r="C72" i="4"/>
  <c r="C37" i="4"/>
  <c r="N12" i="4"/>
  <c r="N23" i="4"/>
  <c r="N34" i="4"/>
  <c r="I10" i="4"/>
  <c r="I18" i="4"/>
  <c r="N21" i="4"/>
  <c r="M47" i="4"/>
  <c r="M63" i="4"/>
  <c r="N47" i="4"/>
  <c r="N63" i="4"/>
  <c r="S12" i="4"/>
  <c r="S20" i="4"/>
  <c r="S28" i="4"/>
  <c r="S36" i="4"/>
  <c r="S44" i="4"/>
  <c r="S52" i="4"/>
  <c r="S60" i="4"/>
  <c r="S68" i="4"/>
  <c r="S76" i="4"/>
  <c r="D32" i="4"/>
  <c r="D40" i="4"/>
  <c r="D48" i="4"/>
  <c r="D56" i="4"/>
  <c r="D64" i="4"/>
  <c r="D72" i="4"/>
  <c r="M41" i="4"/>
  <c r="R65" i="4"/>
  <c r="M14" i="4"/>
  <c r="M24" i="4"/>
  <c r="M35" i="4"/>
  <c r="H11" i="4"/>
  <c r="H19" i="4"/>
  <c r="M25" i="4"/>
  <c r="M48" i="4"/>
  <c r="M64" i="4"/>
  <c r="N48" i="4"/>
  <c r="N64" i="4"/>
  <c r="R13" i="4"/>
  <c r="R21" i="4"/>
  <c r="R29" i="4"/>
  <c r="R37" i="4"/>
  <c r="R45" i="4"/>
  <c r="R53" i="4"/>
  <c r="R61" i="4"/>
  <c r="R69" i="4"/>
  <c r="R77" i="4"/>
  <c r="C33" i="4"/>
  <c r="C41" i="4"/>
  <c r="C49" i="4"/>
  <c r="C57" i="4"/>
  <c r="C65" i="4"/>
  <c r="C73" i="4"/>
  <c r="N14" i="4"/>
  <c r="N24" i="4"/>
  <c r="N35" i="4"/>
  <c r="I11" i="4"/>
  <c r="I19" i="4"/>
  <c r="N25" i="4"/>
  <c r="M49" i="4"/>
  <c r="M65" i="4"/>
  <c r="N49" i="4"/>
  <c r="N65" i="4"/>
  <c r="S13" i="4"/>
  <c r="S21" i="4"/>
  <c r="S29" i="4"/>
  <c r="S37" i="4"/>
  <c r="S45" i="4"/>
  <c r="S53" i="4"/>
  <c r="S61" i="4"/>
  <c r="S69" i="4"/>
  <c r="S77" i="4"/>
  <c r="D33" i="4"/>
  <c r="D41" i="4"/>
  <c r="D49" i="4"/>
  <c r="D57" i="4"/>
  <c r="D65" i="4"/>
  <c r="D73" i="4"/>
  <c r="H15" i="4"/>
  <c r="M15" i="4"/>
  <c r="M26" i="4"/>
  <c r="M36" i="4"/>
  <c r="H12" i="4"/>
  <c r="H22" i="4"/>
  <c r="M29" i="4"/>
  <c r="M50" i="4"/>
  <c r="M66" i="4"/>
  <c r="N50" i="4"/>
  <c r="N66" i="4"/>
  <c r="R14" i="4"/>
  <c r="R22" i="4"/>
  <c r="R30" i="4"/>
  <c r="R38" i="4"/>
  <c r="R46" i="4"/>
  <c r="R54" i="4"/>
  <c r="R62" i="4"/>
  <c r="R70" i="4"/>
  <c r="C26" i="4"/>
  <c r="C34" i="4"/>
  <c r="C42" i="4"/>
  <c r="C50" i="4"/>
  <c r="C58" i="4"/>
  <c r="C66" i="4"/>
  <c r="N56" i="4"/>
  <c r="R33" i="4"/>
  <c r="N15" i="4"/>
  <c r="N26" i="4"/>
  <c r="N36" i="4"/>
  <c r="I12" i="4"/>
  <c r="I22" i="4"/>
  <c r="N29" i="4"/>
  <c r="M51" i="4"/>
  <c r="M67" i="4"/>
  <c r="N51" i="4"/>
  <c r="N67" i="4"/>
  <c r="S14" i="4"/>
  <c r="S22" i="4"/>
  <c r="S30" i="4"/>
  <c r="S38" i="4"/>
  <c r="S46" i="4"/>
  <c r="S54" i="4"/>
  <c r="S62" i="4"/>
  <c r="S70" i="4"/>
  <c r="D26" i="4"/>
  <c r="D34" i="4"/>
  <c r="D42" i="4"/>
  <c r="D50" i="4"/>
  <c r="D58" i="4"/>
  <c r="D66" i="4"/>
  <c r="M19" i="4"/>
  <c r="R57" i="4"/>
  <c r="M16" i="4"/>
  <c r="M27" i="4"/>
  <c r="M38" i="4"/>
  <c r="H13" i="4"/>
  <c r="H23" i="4"/>
  <c r="M33" i="4"/>
  <c r="M52" i="4"/>
  <c r="M68" i="4"/>
  <c r="N52" i="4"/>
  <c r="N68" i="4"/>
  <c r="R15" i="4"/>
  <c r="R23" i="4"/>
  <c r="R31" i="4"/>
  <c r="R39" i="4"/>
  <c r="R47" i="4"/>
  <c r="R55" i="4"/>
  <c r="R63" i="4"/>
  <c r="R71" i="4"/>
  <c r="C27" i="4"/>
  <c r="C35" i="4"/>
  <c r="C43" i="4"/>
  <c r="C51" i="4"/>
  <c r="C59" i="4"/>
  <c r="C67" i="4"/>
  <c r="H25" i="4"/>
  <c r="N72" i="4"/>
  <c r="R25" i="4"/>
  <c r="N16" i="4"/>
  <c r="N27" i="4"/>
  <c r="N38" i="4"/>
  <c r="I13" i="4"/>
  <c r="I23" i="4"/>
  <c r="N33" i="4"/>
  <c r="M53" i="4"/>
  <c r="M69" i="4"/>
  <c r="N53" i="4"/>
  <c r="N69" i="4"/>
  <c r="S15" i="4"/>
  <c r="S23" i="4"/>
  <c r="S31" i="4"/>
  <c r="S39" i="4"/>
  <c r="S47" i="4"/>
  <c r="S55" i="4"/>
  <c r="S63" i="4"/>
  <c r="S71" i="4"/>
  <c r="D27" i="4"/>
  <c r="D35" i="4"/>
  <c r="D43" i="4"/>
  <c r="D51" i="4"/>
  <c r="D59" i="4"/>
  <c r="D67" i="4"/>
  <c r="M18" i="4"/>
  <c r="M28" i="4"/>
  <c r="M39" i="4"/>
  <c r="H14" i="4"/>
  <c r="H24" i="4"/>
  <c r="M37" i="4"/>
  <c r="M54" i="4"/>
  <c r="M70" i="4"/>
  <c r="N54" i="4"/>
  <c r="N70" i="4"/>
  <c r="R16" i="4"/>
  <c r="R24" i="4"/>
  <c r="R32" i="4"/>
  <c r="R40" i="4"/>
  <c r="R48" i="4"/>
  <c r="R56" i="4"/>
  <c r="R64" i="4"/>
  <c r="R72" i="4"/>
  <c r="C28" i="4"/>
  <c r="C36" i="4"/>
  <c r="C44" i="4"/>
  <c r="C52" i="4"/>
  <c r="C60" i="4"/>
  <c r="C6" i="3"/>
  <c r="K24" i="3" s="1"/>
  <c r="M5" i="3" l="1"/>
  <c r="Y2" i="2" l="1"/>
  <c r="J53" i="3"/>
  <c r="L5" i="10" l="1"/>
  <c r="I5" i="10"/>
  <c r="F5" i="10"/>
  <c r="E5" i="10"/>
  <c r="L5" i="9"/>
  <c r="I5" i="9"/>
  <c r="F5" i="9"/>
  <c r="E5" i="9"/>
  <c r="J5" i="3" l="1"/>
  <c r="L5" i="5" l="1"/>
  <c r="I5" i="5"/>
  <c r="F5" i="5"/>
  <c r="E5" i="5"/>
  <c r="L5" i="4"/>
  <c r="I5" i="4"/>
  <c r="F5" i="4"/>
  <c r="E5" i="4"/>
  <c r="K14" i="3"/>
  <c r="D27" i="3"/>
  <c r="K5" i="3"/>
  <c r="M3" i="3"/>
  <c r="T2" i="2"/>
  <c r="J2" i="2"/>
  <c r="F798" i="1"/>
  <c r="F796" i="1"/>
  <c r="F777" i="1"/>
  <c r="F773" i="1"/>
  <c r="F756" i="1"/>
  <c r="F427" i="1"/>
  <c r="L44" i="3" l="1"/>
  <c r="L43" i="3"/>
  <c r="L45" i="3"/>
  <c r="L42" i="3"/>
  <c r="AD62" i="2" l="1"/>
  <c r="AD50" i="2"/>
  <c r="Z61" i="2"/>
  <c r="Z49" i="2"/>
  <c r="U66" i="2"/>
  <c r="U54" i="2"/>
  <c r="P63" i="2"/>
  <c r="P51" i="2"/>
  <c r="P39" i="2"/>
  <c r="P9" i="2"/>
  <c r="J56" i="2"/>
  <c r="AE60" i="2"/>
  <c r="Y60" i="2"/>
  <c r="AE61" i="2"/>
  <c r="AE49" i="2"/>
  <c r="AE21" i="2"/>
  <c r="Y61" i="2"/>
  <c r="Y49" i="2"/>
  <c r="T66" i="2"/>
  <c r="T54" i="2"/>
  <c r="O63" i="2"/>
  <c r="O51" i="2"/>
  <c r="O39" i="2"/>
  <c r="O9" i="2"/>
  <c r="K55" i="2"/>
  <c r="K15" i="2"/>
  <c r="AD61" i="2"/>
  <c r="AD49" i="2"/>
  <c r="AD21" i="2"/>
  <c r="Z60" i="2"/>
  <c r="Z48" i="2"/>
  <c r="Z33" i="2"/>
  <c r="U63" i="2"/>
  <c r="U51" i="2"/>
  <c r="U39" i="2"/>
  <c r="P62" i="2"/>
  <c r="P50" i="2"/>
  <c r="J55" i="2"/>
  <c r="J15" i="2"/>
  <c r="AE48" i="2"/>
  <c r="Y48" i="2"/>
  <c r="AE57" i="2"/>
  <c r="AE45" i="2"/>
  <c r="AE33" i="2"/>
  <c r="Y57" i="2"/>
  <c r="Y45" i="2"/>
  <c r="Y15" i="2"/>
  <c r="T62" i="2"/>
  <c r="T50" i="2"/>
  <c r="T21" i="2"/>
  <c r="O61" i="2"/>
  <c r="O49" i="2"/>
  <c r="O21" i="2"/>
  <c r="K51" i="2"/>
  <c r="K39" i="2"/>
  <c r="J27" i="2"/>
  <c r="AE42" i="2"/>
  <c r="O56" i="2"/>
  <c r="AD57" i="2"/>
  <c r="AD45" i="2"/>
  <c r="AD33" i="2"/>
  <c r="Z56" i="2"/>
  <c r="Z44" i="2"/>
  <c r="U61" i="2"/>
  <c r="U49" i="2"/>
  <c r="P60" i="2"/>
  <c r="P48" i="2"/>
  <c r="K63" i="2"/>
  <c r="J51" i="2"/>
  <c r="J39" i="2"/>
  <c r="T45" i="2"/>
  <c r="AE56" i="2"/>
  <c r="AE44" i="2"/>
  <c r="Y56" i="2"/>
  <c r="Y44" i="2"/>
  <c r="T61" i="2"/>
  <c r="T49" i="2"/>
  <c r="O60" i="2"/>
  <c r="O48" i="2"/>
  <c r="J63" i="2"/>
  <c r="K50" i="2"/>
  <c r="Y54" i="2"/>
  <c r="K48" i="2"/>
  <c r="AD56" i="2"/>
  <c r="AD44" i="2"/>
  <c r="Z67" i="2"/>
  <c r="Z55" i="2"/>
  <c r="Z43" i="2"/>
  <c r="Z27" i="2"/>
  <c r="U60" i="2"/>
  <c r="U48" i="2"/>
  <c r="U33" i="2"/>
  <c r="P57" i="2"/>
  <c r="P45" i="2"/>
  <c r="P33" i="2"/>
  <c r="K62" i="2"/>
  <c r="J50" i="2"/>
  <c r="AE27" i="2"/>
  <c r="AE55" i="2"/>
  <c r="AE43" i="2"/>
  <c r="Y67" i="2"/>
  <c r="Y55" i="2"/>
  <c r="Y43" i="2"/>
  <c r="Y27" i="2"/>
  <c r="T60" i="2"/>
  <c r="T48" i="2"/>
  <c r="T33" i="2"/>
  <c r="O57" i="2"/>
  <c r="O45" i="2"/>
  <c r="O33" i="2"/>
  <c r="J62" i="2"/>
  <c r="K49" i="2"/>
  <c r="AE54" i="2"/>
  <c r="Y42" i="2"/>
  <c r="J61" i="2"/>
  <c r="AD55" i="2"/>
  <c r="AD43" i="2"/>
  <c r="Z66" i="2"/>
  <c r="Z54" i="2"/>
  <c r="Z42" i="2"/>
  <c r="U57" i="2"/>
  <c r="U45" i="2"/>
  <c r="P56" i="2"/>
  <c r="P15" i="2"/>
  <c r="K61" i="2"/>
  <c r="J49" i="2"/>
  <c r="Y66" i="2"/>
  <c r="T57" i="2"/>
  <c r="O15" i="2"/>
  <c r="AE63" i="2"/>
  <c r="AE51" i="2"/>
  <c r="AE39" i="2"/>
  <c r="Y63" i="2"/>
  <c r="Y51" i="2"/>
  <c r="Y39" i="2"/>
  <c r="T56" i="2"/>
  <c r="O55" i="2"/>
  <c r="K57" i="2"/>
  <c r="K45" i="2"/>
  <c r="K33" i="2"/>
  <c r="AD63" i="2"/>
  <c r="AD51" i="2"/>
  <c r="AD39" i="2"/>
  <c r="AE9" i="2"/>
  <c r="Z62" i="2"/>
  <c r="Z50" i="2"/>
  <c r="Z21" i="2"/>
  <c r="U67" i="2"/>
  <c r="U55" i="2"/>
  <c r="U27" i="2"/>
  <c r="P54" i="2"/>
  <c r="P42" i="2"/>
  <c r="P27" i="2"/>
  <c r="J57" i="2"/>
  <c r="J45" i="2"/>
  <c r="J33" i="2"/>
  <c r="U21" i="2"/>
  <c r="K27" i="2"/>
  <c r="AD27" i="2"/>
  <c r="Y21" i="2"/>
  <c r="T27" i="2"/>
  <c r="O27" i="2"/>
  <c r="P21" i="2"/>
  <c r="Z15" i="2"/>
  <c r="AD9" i="2"/>
  <c r="K54" i="2"/>
  <c r="T67" i="2"/>
  <c r="AE50" i="2"/>
  <c r="Z63" i="2"/>
  <c r="T63" i="2"/>
  <c r="O62" i="2"/>
  <c r="Y50" i="2"/>
  <c r="Y62" i="2"/>
  <c r="U62" i="2"/>
  <c r="P61" i="2"/>
  <c r="T51" i="2"/>
  <c r="AE62" i="2"/>
  <c r="Z57" i="2"/>
  <c r="U56" i="2"/>
  <c r="P55" i="2"/>
  <c r="K60" i="2"/>
  <c r="AD54" i="2"/>
  <c r="AD60" i="2"/>
  <c r="Z51" i="2"/>
  <c r="T55" i="2"/>
  <c r="O54" i="2"/>
  <c r="K56" i="2"/>
  <c r="O50" i="2"/>
  <c r="Z45" i="2"/>
  <c r="U50" i="2"/>
  <c r="P49" i="2"/>
  <c r="J54" i="2"/>
  <c r="AD48" i="2"/>
  <c r="Z39" i="2"/>
  <c r="J48" i="2"/>
  <c r="AD42" i="2"/>
  <c r="Y33" i="2"/>
  <c r="T39" i="2"/>
  <c r="S49" i="9"/>
  <c r="S27" i="5"/>
  <c r="I28" i="5"/>
  <c r="I71" i="9"/>
  <c r="I30" i="4"/>
  <c r="N69" i="9"/>
  <c r="N14" i="5"/>
  <c r="D19" i="10"/>
  <c r="S12" i="5"/>
  <c r="I37" i="9"/>
  <c r="S15" i="5"/>
  <c r="N19" i="5"/>
  <c r="I35" i="9"/>
  <c r="N62" i="9"/>
  <c r="I27" i="4"/>
  <c r="S56" i="5"/>
  <c r="I38" i="9"/>
  <c r="D35" i="10"/>
  <c r="S38" i="10"/>
  <c r="N24" i="5"/>
  <c r="S12" i="10"/>
  <c r="S19" i="5"/>
  <c r="N44" i="5"/>
  <c r="D34" i="10"/>
  <c r="S45" i="10"/>
  <c r="I25" i="5"/>
  <c r="N42" i="5"/>
  <c r="N31" i="10"/>
  <c r="S14" i="10"/>
  <c r="I65" i="5"/>
  <c r="N18" i="10"/>
  <c r="S58" i="5"/>
  <c r="I58" i="4"/>
  <c r="N72" i="9"/>
  <c r="S37" i="5"/>
  <c r="S41" i="5"/>
  <c r="N15" i="10"/>
  <c r="D27" i="10"/>
  <c r="N46" i="5"/>
  <c r="S21" i="10"/>
  <c r="I47" i="4"/>
  <c r="D17" i="5"/>
  <c r="N66" i="5"/>
  <c r="D29" i="9"/>
  <c r="S49" i="10"/>
  <c r="D33" i="10"/>
  <c r="I35" i="4"/>
  <c r="N70" i="9"/>
  <c r="D22" i="9"/>
  <c r="N19" i="10"/>
  <c r="I23" i="5"/>
  <c r="S10" i="9"/>
  <c r="I49" i="5"/>
  <c r="S69" i="9"/>
  <c r="X20" i="10"/>
  <c r="S62" i="9"/>
  <c r="I69" i="5"/>
  <c r="N71" i="9"/>
  <c r="S23" i="5"/>
  <c r="S65" i="5"/>
  <c r="S31" i="10"/>
  <c r="I19" i="5"/>
  <c r="D12" i="5"/>
  <c r="I12" i="5"/>
  <c r="D10" i="9"/>
  <c r="I17" i="10"/>
  <c r="N59" i="10"/>
  <c r="I69" i="4"/>
  <c r="I39" i="5"/>
  <c r="S61" i="5"/>
  <c r="N17" i="5"/>
  <c r="N53" i="5"/>
  <c r="N62" i="5"/>
  <c r="N51" i="9"/>
  <c r="S29" i="10"/>
  <c r="D13" i="5"/>
  <c r="I59" i="10"/>
  <c r="X18" i="10"/>
  <c r="I55" i="5"/>
  <c r="D29" i="10"/>
  <c r="S28" i="9"/>
  <c r="I47" i="9"/>
  <c r="N53" i="10"/>
  <c r="S33" i="5"/>
  <c r="I68" i="9"/>
  <c r="S65" i="9"/>
  <c r="S15" i="10"/>
  <c r="N43" i="9"/>
  <c r="N23" i="9"/>
  <c r="D11" i="10"/>
  <c r="D26" i="9"/>
  <c r="S70" i="9"/>
  <c r="I49" i="4"/>
  <c r="I36" i="4"/>
  <c r="N35" i="10"/>
  <c r="I50" i="9"/>
  <c r="D14" i="10"/>
  <c r="I15" i="5"/>
  <c r="D40" i="9"/>
  <c r="S48" i="10"/>
  <c r="S46" i="10"/>
  <c r="N49" i="10"/>
  <c r="N23" i="5"/>
  <c r="S72" i="5"/>
  <c r="S19" i="10"/>
  <c r="S59" i="10"/>
  <c r="I48" i="10"/>
  <c r="D10" i="10"/>
  <c r="N72" i="5"/>
  <c r="S27" i="9"/>
  <c r="I70" i="10"/>
  <c r="N20" i="9"/>
  <c r="N26" i="10"/>
  <c r="I15" i="9"/>
  <c r="S57" i="10"/>
  <c r="S30" i="9"/>
  <c r="S24" i="10"/>
  <c r="S57" i="5"/>
  <c r="S71" i="5"/>
  <c r="N26" i="9"/>
  <c r="I69" i="9"/>
  <c r="X13" i="10"/>
  <c r="I61" i="9"/>
  <c r="I28" i="9"/>
  <c r="N14" i="9"/>
  <c r="I29" i="10"/>
  <c r="D21" i="9"/>
  <c r="S32" i="9"/>
  <c r="X21" i="10"/>
  <c r="I38" i="4"/>
  <c r="S42" i="5"/>
  <c r="I72" i="5"/>
  <c r="N45" i="5"/>
  <c r="I61" i="5"/>
  <c r="N71" i="10"/>
  <c r="N72" i="10"/>
  <c r="I33" i="10"/>
  <c r="I21" i="9"/>
  <c r="N39" i="10"/>
  <c r="I73" i="9"/>
  <c r="N38" i="5"/>
  <c r="N21" i="10"/>
  <c r="I58" i="5"/>
  <c r="N39" i="5"/>
  <c r="S57" i="9"/>
  <c r="I48" i="4"/>
  <c r="I26" i="5"/>
  <c r="I14" i="10"/>
  <c r="N65" i="10"/>
  <c r="I32" i="5"/>
  <c r="S20" i="10"/>
  <c r="N43" i="10"/>
  <c r="N27" i="10"/>
  <c r="X11" i="10"/>
  <c r="S53" i="9"/>
  <c r="S23" i="10"/>
  <c r="D21" i="5"/>
  <c r="N19" i="9"/>
  <c r="S46" i="9"/>
  <c r="S63" i="9"/>
  <c r="I56" i="5"/>
  <c r="N18" i="9"/>
  <c r="I38" i="10"/>
  <c r="S71" i="9"/>
  <c r="S20" i="5"/>
  <c r="S52" i="9"/>
  <c r="I70" i="5"/>
  <c r="N68" i="9"/>
  <c r="N37" i="9"/>
  <c r="N56" i="10"/>
  <c r="I31" i="5"/>
  <c r="N67" i="5"/>
  <c r="I64" i="10"/>
  <c r="D41" i="9"/>
  <c r="S35" i="9"/>
  <c r="I64" i="5"/>
  <c r="N33" i="9"/>
  <c r="S38" i="9"/>
  <c r="N50" i="5"/>
  <c r="S34" i="5"/>
  <c r="I55" i="10"/>
  <c r="S36" i="9"/>
  <c r="S62" i="5"/>
  <c r="D33" i="5"/>
  <c r="S64" i="10"/>
  <c r="S61" i="9"/>
  <c r="N58" i="5"/>
  <c r="N42" i="10"/>
  <c r="I10" i="10"/>
  <c r="N65" i="5"/>
  <c r="S44" i="9"/>
  <c r="I44" i="4"/>
  <c r="S12" i="9"/>
  <c r="I68" i="10"/>
  <c r="I29" i="9"/>
  <c r="I67" i="4"/>
  <c r="N25" i="9"/>
  <c r="N10" i="5"/>
  <c r="N21" i="9"/>
  <c r="N45" i="10"/>
  <c r="I12" i="9"/>
  <c r="I19" i="10"/>
  <c r="S26" i="5"/>
  <c r="I53" i="4"/>
  <c r="S18" i="9"/>
  <c r="N29" i="5"/>
  <c r="I30" i="9"/>
  <c r="S66" i="10"/>
  <c r="I40" i="4"/>
  <c r="N64" i="9"/>
  <c r="N46" i="9"/>
  <c r="I28" i="10"/>
  <c r="I49" i="9"/>
  <c r="D20" i="5"/>
  <c r="S42" i="10"/>
  <c r="D21" i="10"/>
  <c r="I73" i="10"/>
  <c r="I57" i="5"/>
  <c r="I52" i="4"/>
  <c r="I56" i="10"/>
  <c r="I55" i="9"/>
  <c r="S34" i="10"/>
  <c r="N64" i="10"/>
  <c r="D13" i="9"/>
  <c r="S47" i="5"/>
  <c r="I22" i="5"/>
  <c r="I42" i="5"/>
  <c r="D10" i="5"/>
  <c r="D27" i="9"/>
  <c r="N29" i="10"/>
  <c r="I61" i="10"/>
  <c r="S24" i="5"/>
  <c r="S52" i="5"/>
  <c r="N36" i="9"/>
  <c r="S63" i="5"/>
  <c r="N15" i="5"/>
  <c r="I48" i="9"/>
  <c r="D14" i="5"/>
  <c r="I66" i="4"/>
  <c r="N38" i="9"/>
  <c r="N16" i="5"/>
  <c r="N30" i="9"/>
  <c r="N61" i="9"/>
  <c r="D11" i="9"/>
  <c r="N12" i="9"/>
  <c r="X16" i="10"/>
  <c r="X10" i="10"/>
  <c r="N63" i="10"/>
  <c r="I53" i="10"/>
  <c r="S71" i="10"/>
  <c r="I51" i="4"/>
  <c r="N14" i="10"/>
  <c r="D29" i="5"/>
  <c r="N32" i="5"/>
  <c r="S55" i="9"/>
  <c r="I49" i="10"/>
  <c r="I43" i="5"/>
  <c r="I22" i="9"/>
  <c r="I61" i="4"/>
  <c r="D27" i="5"/>
  <c r="D12" i="10"/>
  <c r="D23" i="5"/>
  <c r="D34" i="5"/>
  <c r="I16" i="10"/>
  <c r="I40" i="10"/>
  <c r="S17" i="10"/>
  <c r="I66" i="9"/>
  <c r="N70" i="10"/>
  <c r="I30" i="5"/>
  <c r="N29" i="9"/>
  <c r="I62" i="9"/>
  <c r="N71" i="5"/>
  <c r="N62" i="10"/>
  <c r="N25" i="5"/>
  <c r="S58" i="9"/>
  <c r="N27" i="5"/>
  <c r="I66" i="10"/>
  <c r="N38" i="10"/>
  <c r="I46" i="10"/>
  <c r="N17" i="9"/>
  <c r="D31" i="9"/>
  <c r="N49" i="5"/>
  <c r="S60" i="10"/>
  <c r="N28" i="10"/>
  <c r="I32" i="4"/>
  <c r="S10" i="5"/>
  <c r="N39" i="9"/>
  <c r="S36" i="5"/>
  <c r="S73" i="10"/>
  <c r="D18" i="5"/>
  <c r="I47" i="5"/>
  <c r="D26" i="10"/>
  <c r="I54" i="9"/>
  <c r="I67" i="5"/>
  <c r="I54" i="10"/>
  <c r="D36" i="9"/>
  <c r="S54" i="5"/>
  <c r="I40" i="9"/>
  <c r="N41" i="5"/>
  <c r="I24" i="10"/>
  <c r="S15" i="9"/>
  <c r="U9" i="2"/>
  <c r="I23" i="10"/>
  <c r="I14" i="5"/>
  <c r="I11" i="5"/>
  <c r="I64" i="4"/>
  <c r="D30" i="5"/>
  <c r="S17" i="9"/>
  <c r="S51" i="5"/>
  <c r="I18" i="10"/>
  <c r="I24" i="5"/>
  <c r="S65" i="10"/>
  <c r="D40" i="10"/>
  <c r="N41" i="10"/>
  <c r="N43" i="5"/>
  <c r="I39" i="4"/>
  <c r="S67" i="10"/>
  <c r="N47" i="9"/>
  <c r="S16" i="9"/>
  <c r="I20" i="9"/>
  <c r="N53" i="9"/>
  <c r="N28" i="5"/>
  <c r="S64" i="5"/>
  <c r="N54" i="10"/>
  <c r="I60" i="5"/>
  <c r="I52" i="9"/>
  <c r="S30" i="5"/>
  <c r="S37" i="10"/>
  <c r="S28" i="10"/>
  <c r="S40" i="5"/>
  <c r="I60" i="9"/>
  <c r="I72" i="9"/>
  <c r="I63" i="9"/>
  <c r="I13" i="10"/>
  <c r="N60" i="5"/>
  <c r="N47" i="5"/>
  <c r="D22" i="5"/>
  <c r="I64" i="9"/>
  <c r="I10" i="9"/>
  <c r="D12" i="9"/>
  <c r="I15" i="10"/>
  <c r="I43" i="10"/>
  <c r="D30" i="9"/>
  <c r="I60" i="4"/>
  <c r="D19" i="5"/>
  <c r="N15" i="9"/>
  <c r="S47" i="10"/>
  <c r="I41" i="9"/>
  <c r="D35" i="5"/>
  <c r="D16" i="5"/>
  <c r="I36" i="5"/>
  <c r="I71" i="10"/>
  <c r="S49" i="5"/>
  <c r="N57" i="10"/>
  <c r="D31" i="10"/>
  <c r="N59" i="5"/>
  <c r="I50" i="10"/>
  <c r="N56" i="9"/>
  <c r="S41" i="10"/>
  <c r="I14" i="9"/>
  <c r="N57" i="5"/>
  <c r="I63" i="10"/>
  <c r="D38" i="9"/>
  <c r="S50" i="5"/>
  <c r="I45" i="10"/>
  <c r="I27" i="10"/>
  <c r="N20" i="5"/>
  <c r="N16" i="9"/>
  <c r="S27" i="10"/>
  <c r="S61" i="10"/>
  <c r="I37" i="4"/>
  <c r="I34" i="9"/>
  <c r="I27" i="5"/>
  <c r="N45" i="9"/>
  <c r="D16" i="10"/>
  <c r="I59" i="9"/>
  <c r="I13" i="9"/>
  <c r="I25" i="10"/>
  <c r="S29" i="9"/>
  <c r="I21" i="10"/>
  <c r="I39" i="10"/>
  <c r="N58" i="9"/>
  <c r="N59" i="9"/>
  <c r="S16" i="10"/>
  <c r="N13" i="10"/>
  <c r="N13" i="9"/>
  <c r="S34" i="9"/>
  <c r="N65" i="9"/>
  <c r="I30" i="10"/>
  <c r="I71" i="5"/>
  <c r="S59" i="5"/>
  <c r="I57" i="9"/>
  <c r="I35" i="5"/>
  <c r="I43" i="9"/>
  <c r="N48" i="5"/>
  <c r="N20" i="10"/>
  <c r="S39" i="5"/>
  <c r="S51" i="10"/>
  <c r="I45" i="9"/>
  <c r="I72" i="4"/>
  <c r="N67" i="9"/>
  <c r="I51" i="10"/>
  <c r="D31" i="5"/>
  <c r="N64" i="5"/>
  <c r="S32" i="10"/>
  <c r="I67" i="10"/>
  <c r="I31" i="9"/>
  <c r="D33" i="9"/>
  <c r="D20" i="10"/>
  <c r="I33" i="9"/>
  <c r="I13" i="5"/>
  <c r="I32" i="10"/>
  <c r="S55" i="10"/>
  <c r="I29" i="5"/>
  <c r="N16" i="10"/>
  <c r="I66" i="5"/>
  <c r="I18" i="9"/>
  <c r="I43" i="4"/>
  <c r="S52" i="10"/>
  <c r="I31" i="10"/>
  <c r="I47" i="10"/>
  <c r="I41" i="5"/>
  <c r="I16" i="9"/>
  <c r="S58" i="10"/>
  <c r="D20" i="9"/>
  <c r="S42" i="9"/>
  <c r="N44" i="9"/>
  <c r="N25" i="10"/>
  <c r="S68" i="10"/>
  <c r="I16" i="5"/>
  <c r="I52" i="5"/>
  <c r="S43" i="5"/>
  <c r="I27" i="9"/>
  <c r="I45" i="5"/>
  <c r="S68" i="9"/>
  <c r="S31" i="9"/>
  <c r="S32" i="5"/>
  <c r="S26" i="10"/>
  <c r="S25" i="9"/>
  <c r="N54" i="9"/>
  <c r="I40" i="5"/>
  <c r="N12" i="10"/>
  <c r="D15" i="9"/>
  <c r="I71" i="4"/>
  <c r="D41" i="5"/>
  <c r="S24" i="9"/>
  <c r="S22" i="10"/>
  <c r="I56" i="9"/>
  <c r="D41" i="10"/>
  <c r="I44" i="5"/>
  <c r="N73" i="9"/>
  <c r="N42" i="9"/>
  <c r="S13" i="10"/>
  <c r="I65" i="10"/>
  <c r="N24" i="10"/>
  <c r="I18" i="5"/>
  <c r="I41" i="10"/>
  <c r="I67" i="9"/>
  <c r="I73" i="5"/>
  <c r="N52" i="9"/>
  <c r="S41" i="9"/>
  <c r="N57" i="9"/>
  <c r="S63" i="10"/>
  <c r="N50" i="9"/>
  <c r="S73" i="5"/>
  <c r="I35" i="10"/>
  <c r="D24" i="9"/>
  <c r="I59" i="5"/>
  <c r="S43" i="9"/>
  <c r="S35" i="10"/>
  <c r="I41" i="4"/>
  <c r="D16" i="9"/>
  <c r="S70" i="5"/>
  <c r="S23" i="9"/>
  <c r="I57" i="10"/>
  <c r="N51" i="10"/>
  <c r="S54" i="10"/>
  <c r="S13" i="5"/>
  <c r="N56" i="5"/>
  <c r="I25" i="9"/>
  <c r="S72" i="9"/>
  <c r="I52" i="10"/>
  <c r="N58" i="10"/>
  <c r="N24" i="9"/>
  <c r="D28" i="5"/>
  <c r="I37" i="10"/>
  <c r="I34" i="10"/>
  <c r="N69" i="10"/>
  <c r="S45" i="5"/>
  <c r="I63" i="4"/>
  <c r="S69" i="10"/>
  <c r="N33" i="10"/>
  <c r="S68" i="5"/>
  <c r="I29" i="4"/>
  <c r="I68" i="5"/>
  <c r="N68" i="10"/>
  <c r="S40" i="10"/>
  <c r="S60" i="9"/>
  <c r="I54" i="4"/>
  <c r="I50" i="4"/>
  <c r="I31" i="4"/>
  <c r="S20" i="9"/>
  <c r="N23" i="10"/>
  <c r="N36" i="10"/>
  <c r="D23" i="9"/>
  <c r="D32" i="10"/>
  <c r="I46" i="5"/>
  <c r="D39" i="9"/>
  <c r="I17" i="5"/>
  <c r="S48" i="5"/>
  <c r="D36" i="10"/>
  <c r="I12" i="10"/>
  <c r="I46" i="4"/>
  <c r="D15" i="10"/>
  <c r="D39" i="5"/>
  <c r="D34" i="9"/>
  <c r="I42" i="4"/>
  <c r="N61" i="10"/>
  <c r="D30" i="10"/>
  <c r="N35" i="5"/>
  <c r="N40" i="10"/>
  <c r="I62" i="10"/>
  <c r="N60" i="10"/>
  <c r="N28" i="9"/>
  <c r="I73" i="4"/>
  <c r="N47" i="10"/>
  <c r="I53" i="5"/>
  <c r="N48" i="9"/>
  <c r="N21" i="5"/>
  <c r="S25" i="10"/>
  <c r="N26" i="5"/>
  <c r="D18" i="10"/>
  <c r="N73" i="5"/>
  <c r="S39" i="10"/>
  <c r="N32" i="10"/>
  <c r="N63" i="5"/>
  <c r="S54" i="9"/>
  <c r="S69" i="5"/>
  <c r="S51" i="9"/>
  <c r="S67" i="9"/>
  <c r="I68" i="4"/>
  <c r="N51" i="5"/>
  <c r="D25" i="9"/>
  <c r="S18" i="5"/>
  <c r="D37" i="10"/>
  <c r="S33" i="9"/>
  <c r="I19" i="9"/>
  <c r="S14" i="9"/>
  <c r="I62" i="4"/>
  <c r="I70" i="9"/>
  <c r="I42" i="9"/>
  <c r="I23" i="9"/>
  <c r="S36" i="10"/>
  <c r="I63" i="5"/>
  <c r="S38" i="5"/>
  <c r="S44" i="5"/>
  <c r="I26" i="10"/>
  <c r="N30" i="10"/>
  <c r="I34" i="4"/>
  <c r="I36" i="9"/>
  <c r="S47" i="9"/>
  <c r="D28" i="9"/>
  <c r="D25" i="5"/>
  <c r="I39" i="9"/>
  <c r="S11" i="9"/>
  <c r="D36" i="5"/>
  <c r="S67" i="5"/>
  <c r="I45" i="4"/>
  <c r="I70" i="4"/>
  <c r="S43" i="10"/>
  <c r="I51" i="9"/>
  <c r="N41" i="9"/>
  <c r="D24" i="5"/>
  <c r="D39" i="10"/>
  <c r="S33" i="10"/>
  <c r="S60" i="5"/>
  <c r="I72" i="10"/>
  <c r="D24" i="10"/>
  <c r="N69" i="5"/>
  <c r="I21" i="5"/>
  <c r="X12" i="10"/>
  <c r="S29" i="5"/>
  <c r="S53" i="5"/>
  <c r="I33" i="4"/>
  <c r="S16" i="5"/>
  <c r="I36" i="10"/>
  <c r="S28" i="5"/>
  <c r="N11" i="10"/>
  <c r="N11" i="9"/>
  <c r="N31" i="5"/>
  <c r="I17" i="9"/>
  <c r="N48" i="10"/>
  <c r="S14" i="5"/>
  <c r="N11" i="5"/>
  <c r="D38" i="5"/>
  <c r="S21" i="5"/>
  <c r="N61" i="5"/>
  <c r="S55" i="5"/>
  <c r="I57" i="4"/>
  <c r="I54" i="5"/>
  <c r="S22" i="5"/>
  <c r="D38" i="10"/>
  <c r="N68" i="5"/>
  <c r="I58" i="9"/>
  <c r="S39" i="9"/>
  <c r="S66" i="9"/>
  <c r="N18" i="5"/>
  <c r="X17" i="10"/>
  <c r="N63" i="9"/>
  <c r="N55" i="5"/>
  <c r="D14" i="9"/>
  <c r="N70" i="5"/>
  <c r="S26" i="9"/>
  <c r="S44" i="10"/>
  <c r="S11" i="5"/>
  <c r="S66" i="5"/>
  <c r="I44" i="9"/>
  <c r="D35" i="9"/>
  <c r="I65" i="4"/>
  <c r="I24" i="9"/>
  <c r="N44" i="10"/>
  <c r="N10" i="9"/>
  <c r="X14" i="10"/>
  <c r="S11" i="10"/>
  <c r="I37" i="5"/>
  <c r="D28" i="10"/>
  <c r="N34" i="10"/>
  <c r="N73" i="10"/>
  <c r="N32" i="9"/>
  <c r="S31" i="5"/>
  <c r="N49" i="9"/>
  <c r="D37" i="5"/>
  <c r="I44" i="10"/>
  <c r="S37" i="9"/>
  <c r="S64" i="9"/>
  <c r="S70" i="10"/>
  <c r="N17" i="10"/>
  <c r="N34" i="9"/>
  <c r="D17" i="9"/>
  <c r="N10" i="10"/>
  <c r="I56" i="4"/>
  <c r="S72" i="10"/>
  <c r="N46" i="10"/>
  <c r="S40" i="9"/>
  <c r="I26" i="4"/>
  <c r="S53" i="10"/>
  <c r="S21" i="9"/>
  <c r="X19" i="10"/>
  <c r="S35" i="5"/>
  <c r="I10" i="5"/>
  <c r="N30" i="5"/>
  <c r="D37" i="9"/>
  <c r="D23" i="10"/>
  <c r="S19" i="9"/>
  <c r="I53" i="9"/>
  <c r="S18" i="10"/>
  <c r="S48" i="9"/>
  <c r="I26" i="9"/>
  <c r="I38" i="5"/>
  <c r="N40" i="9"/>
  <c r="S50" i="9"/>
  <c r="N50" i="10"/>
  <c r="S45" i="9"/>
  <c r="N52" i="10"/>
  <c r="N36" i="5"/>
  <c r="N55" i="9"/>
  <c r="N12" i="5"/>
  <c r="D17" i="10"/>
  <c r="I33" i="5"/>
  <c r="D13" i="10"/>
  <c r="D19" i="9"/>
  <c r="I48" i="5"/>
  <c r="N34" i="5"/>
  <c r="I62" i="5"/>
  <c r="I22" i="10"/>
  <c r="S62" i="10"/>
  <c r="Z9" i="2"/>
  <c r="I58" i="10"/>
  <c r="D11" i="5"/>
  <c r="I42" i="10"/>
  <c r="I28" i="4"/>
  <c r="S17" i="5"/>
  <c r="D40" i="5"/>
  <c r="S10" i="10"/>
  <c r="N54" i="5"/>
  <c r="N55" i="10"/>
  <c r="N31" i="9"/>
  <c r="I34" i="5"/>
  <c r="N37" i="5"/>
  <c r="D32" i="9"/>
  <c r="S13" i="9"/>
  <c r="N66" i="9"/>
  <c r="N22" i="9"/>
  <c r="I55" i="4"/>
  <c r="N67" i="10"/>
  <c r="I20" i="10"/>
  <c r="D22" i="10"/>
  <c r="D26" i="5"/>
  <c r="D18" i="9"/>
  <c r="I20" i="5"/>
  <c r="I69" i="10"/>
  <c r="S22" i="9"/>
  <c r="D15" i="5"/>
  <c r="N22" i="5"/>
  <c r="I59" i="4"/>
  <c r="S59" i="9"/>
  <c r="I11" i="9"/>
  <c r="D25" i="10"/>
  <c r="I46" i="9"/>
  <c r="N60" i="9"/>
  <c r="N27" i="9"/>
  <c r="D32" i="5"/>
  <c r="S56" i="9"/>
  <c r="S73" i="9"/>
  <c r="I50" i="5"/>
  <c r="S25" i="5"/>
  <c r="I51" i="5"/>
  <c r="N13" i="5"/>
  <c r="S50" i="10"/>
  <c r="S56" i="10"/>
  <c r="X15" i="10"/>
  <c r="S46" i="5"/>
  <c r="N35" i="9"/>
  <c r="N22" i="10"/>
  <c r="I60" i="10"/>
  <c r="S30" i="10"/>
  <c r="N66" i="10"/>
  <c r="N52" i="5"/>
  <c r="N40" i="5"/>
  <c r="I11" i="10"/>
  <c r="N33" i="5"/>
  <c r="I32" i="9"/>
  <c r="N37" i="10"/>
  <c r="I65" i="9"/>
  <c r="M45" i="10"/>
  <c r="R51" i="10"/>
  <c r="R33" i="9"/>
  <c r="R10" i="5"/>
  <c r="M21" i="9"/>
  <c r="M26" i="10"/>
  <c r="H40" i="5"/>
  <c r="H53" i="10"/>
  <c r="R12" i="9"/>
  <c r="R55" i="10"/>
  <c r="R16" i="10"/>
  <c r="R19" i="5"/>
  <c r="R46" i="5"/>
  <c r="M23" i="10"/>
  <c r="C20" i="9"/>
  <c r="H43" i="5"/>
  <c r="C24" i="5"/>
  <c r="M71" i="10"/>
  <c r="R40" i="10"/>
  <c r="H36" i="4"/>
  <c r="M64" i="10"/>
  <c r="M10" i="5"/>
  <c r="C33" i="9"/>
  <c r="H71" i="9"/>
  <c r="R67" i="5"/>
  <c r="M69" i="9"/>
  <c r="M43" i="10"/>
  <c r="H41" i="10"/>
  <c r="C36" i="5"/>
  <c r="R21" i="5"/>
  <c r="R37" i="5"/>
  <c r="H37" i="9"/>
  <c r="H65" i="4"/>
  <c r="H15" i="10"/>
  <c r="H36" i="10"/>
  <c r="M57" i="5"/>
  <c r="M61" i="10"/>
  <c r="R58" i="10"/>
  <c r="C41" i="5"/>
  <c r="M33" i="5"/>
  <c r="R45" i="9"/>
  <c r="H49" i="4"/>
  <c r="R62" i="10"/>
  <c r="T9" i="2"/>
  <c r="H56" i="4"/>
  <c r="C38" i="9"/>
  <c r="H56" i="5"/>
  <c r="R72" i="9"/>
  <c r="C28" i="9"/>
  <c r="M34" i="10"/>
  <c r="H73" i="4"/>
  <c r="H12" i="5"/>
  <c r="H67" i="5"/>
  <c r="M30" i="10"/>
  <c r="M56" i="9"/>
  <c r="R24" i="10"/>
  <c r="C10" i="10"/>
  <c r="W10" i="10"/>
  <c r="R63" i="10"/>
  <c r="H69" i="10"/>
  <c r="H11" i="5"/>
  <c r="C19" i="10"/>
  <c r="H15" i="9"/>
  <c r="R31" i="5"/>
  <c r="H44" i="5"/>
  <c r="C16" i="9"/>
  <c r="R67" i="10"/>
  <c r="M66" i="5"/>
  <c r="H54" i="10"/>
  <c r="C11" i="5"/>
  <c r="R50" i="5"/>
  <c r="R27" i="10"/>
  <c r="M24" i="5"/>
  <c r="M52" i="5"/>
  <c r="H50" i="10"/>
  <c r="M29" i="9"/>
  <c r="H69" i="9"/>
  <c r="C15" i="9"/>
  <c r="M40" i="5"/>
  <c r="C32" i="5"/>
  <c r="R29" i="5"/>
  <c r="R60" i="9"/>
  <c r="M29" i="10"/>
  <c r="R69" i="9"/>
  <c r="H68" i="10"/>
  <c r="C25" i="5"/>
  <c r="R12" i="10"/>
  <c r="H30" i="9"/>
  <c r="R23" i="9"/>
  <c r="C20" i="5"/>
  <c r="R45" i="10"/>
  <c r="M64" i="5"/>
  <c r="H26" i="5"/>
  <c r="C18" i="9"/>
  <c r="C40" i="9"/>
  <c r="R30" i="9"/>
  <c r="R36" i="9"/>
  <c r="H23" i="9"/>
  <c r="H63" i="5"/>
  <c r="C18" i="5"/>
  <c r="R53" i="10"/>
  <c r="H52" i="10"/>
  <c r="H32" i="9"/>
  <c r="H59" i="4"/>
  <c r="M70" i="9"/>
  <c r="M47" i="5"/>
  <c r="H41" i="5"/>
  <c r="R11" i="5"/>
  <c r="R14" i="9"/>
  <c r="R61" i="10"/>
  <c r="R14" i="10"/>
  <c r="H59" i="9"/>
  <c r="M63" i="5"/>
  <c r="R18" i="5"/>
  <c r="R11" i="9"/>
  <c r="C10" i="5"/>
  <c r="C14" i="5"/>
  <c r="R64" i="10"/>
  <c r="H51" i="4"/>
  <c r="C13" i="10"/>
  <c r="C10" i="9"/>
  <c r="C36" i="10"/>
  <c r="R71" i="10"/>
  <c r="R44" i="10"/>
  <c r="R34" i="5"/>
  <c r="H40" i="10"/>
  <c r="M60" i="5"/>
  <c r="R26" i="9"/>
  <c r="R35" i="10"/>
  <c r="M44" i="10"/>
  <c r="H27" i="9"/>
  <c r="R63" i="9"/>
  <c r="C30" i="5"/>
  <c r="M61" i="5"/>
  <c r="R49" i="10"/>
  <c r="H27" i="5"/>
  <c r="C11" i="10"/>
  <c r="R56" i="9"/>
  <c r="H45" i="4"/>
  <c r="R52" i="10"/>
  <c r="M32" i="10"/>
  <c r="M51" i="10"/>
  <c r="R35" i="9"/>
  <c r="H21" i="5"/>
  <c r="M70" i="5"/>
  <c r="M14" i="5"/>
  <c r="C12" i="9"/>
  <c r="C15" i="5"/>
  <c r="R32" i="9"/>
  <c r="H57" i="5"/>
  <c r="M37" i="5"/>
  <c r="H25" i="9"/>
  <c r="M58" i="9"/>
  <c r="W13" i="10"/>
  <c r="C29" i="10"/>
  <c r="H65" i="5"/>
  <c r="H61" i="5"/>
  <c r="H34" i="5"/>
  <c r="H64" i="4"/>
  <c r="R63" i="5"/>
  <c r="R49" i="9"/>
  <c r="M53" i="9"/>
  <c r="M14" i="9"/>
  <c r="H47" i="4"/>
  <c r="H67" i="10"/>
  <c r="H15" i="5"/>
  <c r="M36" i="9"/>
  <c r="M24" i="10"/>
  <c r="M28" i="5"/>
  <c r="R65" i="9"/>
  <c r="M44" i="9"/>
  <c r="R31" i="10"/>
  <c r="M54" i="5"/>
  <c r="H71" i="5"/>
  <c r="H60" i="9"/>
  <c r="M36" i="10"/>
  <c r="M30" i="5"/>
  <c r="H41" i="4"/>
  <c r="M66" i="9"/>
  <c r="H58" i="5"/>
  <c r="H60" i="10"/>
  <c r="R26" i="10"/>
  <c r="M62" i="5"/>
  <c r="R46" i="9"/>
  <c r="H48" i="5"/>
  <c r="R16" i="9"/>
  <c r="M11" i="5"/>
  <c r="M17" i="10"/>
  <c r="H11" i="9"/>
  <c r="C22" i="5"/>
  <c r="R36" i="10"/>
  <c r="H13" i="5"/>
  <c r="H33" i="10"/>
  <c r="H53" i="4"/>
  <c r="H54" i="9"/>
  <c r="W18" i="10"/>
  <c r="H35" i="5"/>
  <c r="C36" i="9"/>
  <c r="C23" i="5"/>
  <c r="R60" i="5"/>
  <c r="M46" i="9"/>
  <c r="M26" i="5"/>
  <c r="H70" i="4"/>
  <c r="C30" i="9"/>
  <c r="R39" i="5"/>
  <c r="R22" i="9"/>
  <c r="M46" i="5"/>
  <c r="R48" i="10"/>
  <c r="H61" i="4"/>
  <c r="R42" i="10"/>
  <c r="R25" i="10"/>
  <c r="H38" i="9"/>
  <c r="H43" i="4"/>
  <c r="R50" i="9"/>
  <c r="H42" i="5"/>
  <c r="H71" i="10"/>
  <c r="R15" i="9"/>
  <c r="M42" i="9"/>
  <c r="C32" i="10"/>
  <c r="H32" i="5"/>
  <c r="R51" i="9"/>
  <c r="H42" i="10"/>
  <c r="C26" i="5"/>
  <c r="H21" i="9"/>
  <c r="R31" i="9"/>
  <c r="R69" i="10"/>
  <c r="M59" i="5"/>
  <c r="M35" i="5"/>
  <c r="H70" i="10"/>
  <c r="R20" i="5"/>
  <c r="M68" i="10"/>
  <c r="H47" i="5"/>
  <c r="H29" i="5"/>
  <c r="M67" i="5"/>
  <c r="H17" i="10"/>
  <c r="H62" i="9"/>
  <c r="R45" i="5"/>
  <c r="C28" i="5"/>
  <c r="R51" i="5"/>
  <c r="H42" i="4"/>
  <c r="M15" i="5"/>
  <c r="R72" i="5"/>
  <c r="M65" i="5"/>
  <c r="M72" i="5"/>
  <c r="C21" i="5"/>
  <c r="M68" i="5"/>
  <c r="M39" i="9"/>
  <c r="R38" i="9"/>
  <c r="H33" i="9"/>
  <c r="R27" i="5"/>
  <c r="M31" i="9"/>
  <c r="H55" i="4"/>
  <c r="H58" i="10"/>
  <c r="C38" i="5"/>
  <c r="R69" i="5"/>
  <c r="H66" i="4"/>
  <c r="R22" i="10"/>
  <c r="M51" i="5"/>
  <c r="H49" i="5"/>
  <c r="R48" i="5"/>
  <c r="C17" i="5"/>
  <c r="C41" i="10"/>
  <c r="H19" i="9"/>
  <c r="R19" i="9"/>
  <c r="H55" i="5"/>
  <c r="H63" i="9"/>
  <c r="M13" i="9"/>
  <c r="R26" i="5"/>
  <c r="H14" i="10"/>
  <c r="H72" i="9"/>
  <c r="H25" i="5"/>
  <c r="H47" i="10"/>
  <c r="R58" i="9"/>
  <c r="H20" i="9"/>
  <c r="H69" i="4"/>
  <c r="H61" i="10"/>
  <c r="H37" i="5"/>
  <c r="H34" i="9"/>
  <c r="M21" i="10"/>
  <c r="H44" i="4"/>
  <c r="H24" i="10"/>
  <c r="M26" i="9"/>
  <c r="R41" i="9"/>
  <c r="M22" i="9"/>
  <c r="H18" i="5"/>
  <c r="R71" i="5"/>
  <c r="R65" i="10"/>
  <c r="M22" i="5"/>
  <c r="H56" i="9"/>
  <c r="R21" i="10"/>
  <c r="M33" i="9"/>
  <c r="H12" i="10"/>
  <c r="M48" i="9"/>
  <c r="M24" i="9"/>
  <c r="R44" i="9"/>
  <c r="M71" i="5"/>
  <c r="R18" i="9"/>
  <c r="C27" i="5"/>
  <c r="H64" i="9"/>
  <c r="R57" i="5"/>
  <c r="H31" i="4"/>
  <c r="R20" i="9"/>
  <c r="R28" i="5"/>
  <c r="C22" i="9"/>
  <c r="R64" i="5"/>
  <c r="C16" i="10"/>
  <c r="R50" i="10"/>
  <c r="H60" i="5"/>
  <c r="R12" i="5"/>
  <c r="R60" i="10"/>
  <c r="H52" i="5"/>
  <c r="R24" i="5"/>
  <c r="M21" i="5"/>
  <c r="H24" i="9"/>
  <c r="M33" i="10"/>
  <c r="H13" i="10"/>
  <c r="R43" i="10"/>
  <c r="C35" i="9"/>
  <c r="M47" i="10"/>
  <c r="H22" i="10"/>
  <c r="R25" i="5"/>
  <c r="R32" i="5"/>
  <c r="M65" i="9"/>
  <c r="M40" i="9"/>
  <c r="R13" i="9"/>
  <c r="H48" i="4"/>
  <c r="M15" i="9"/>
  <c r="M41" i="9"/>
  <c r="R25" i="9"/>
  <c r="R48" i="9"/>
  <c r="R27" i="9"/>
  <c r="C40" i="10"/>
  <c r="R59" i="10"/>
  <c r="H57" i="4"/>
  <c r="M45" i="9"/>
  <c r="H45" i="10"/>
  <c r="M34" i="5"/>
  <c r="H13" i="9"/>
  <c r="H41" i="9"/>
  <c r="R56" i="10"/>
  <c r="M32" i="9"/>
  <c r="C28" i="10"/>
  <c r="H65" i="9"/>
  <c r="M25" i="10"/>
  <c r="H10" i="10"/>
  <c r="R44" i="5"/>
  <c r="H14" i="9"/>
  <c r="H33" i="4"/>
  <c r="R20" i="10"/>
  <c r="M68" i="9"/>
  <c r="R66" i="10"/>
  <c r="H30" i="10"/>
  <c r="C39" i="9"/>
  <c r="R47" i="10"/>
  <c r="R67" i="9"/>
  <c r="H21" i="10"/>
  <c r="R17" i="9"/>
  <c r="C23" i="9"/>
  <c r="H28" i="4"/>
  <c r="M13" i="5"/>
  <c r="H17" i="9"/>
  <c r="C21" i="10"/>
  <c r="M49" i="5"/>
  <c r="C13" i="9"/>
  <c r="M42" i="5"/>
  <c r="C12" i="5"/>
  <c r="R55" i="9"/>
  <c r="C23" i="10"/>
  <c r="M11" i="9"/>
  <c r="R40" i="5"/>
  <c r="R18" i="10"/>
  <c r="R39" i="9"/>
  <c r="M25" i="9"/>
  <c r="H34" i="4"/>
  <c r="R71" i="9"/>
  <c r="M49" i="9"/>
  <c r="R42" i="5"/>
  <c r="H40" i="4"/>
  <c r="M18" i="5"/>
  <c r="R54" i="9"/>
  <c r="R33" i="10"/>
  <c r="H34" i="10"/>
  <c r="R55" i="5"/>
  <c r="R22" i="5"/>
  <c r="M63" i="9"/>
  <c r="H70" i="9"/>
  <c r="H62" i="5"/>
  <c r="H25" i="10"/>
  <c r="M28" i="10"/>
  <c r="M34" i="9"/>
  <c r="R52" i="5"/>
  <c r="R64" i="9"/>
  <c r="R30" i="10"/>
  <c r="R15" i="5"/>
  <c r="M66" i="10"/>
  <c r="R19" i="10"/>
  <c r="H38" i="10"/>
  <c r="H46" i="10"/>
  <c r="H56" i="10"/>
  <c r="C24" i="10"/>
  <c r="M16" i="9"/>
  <c r="H26" i="4"/>
  <c r="H24" i="5"/>
  <c r="M38" i="5"/>
  <c r="R70" i="5"/>
  <c r="H23" i="5"/>
  <c r="H14" i="5"/>
  <c r="M59" i="10"/>
  <c r="M48" i="10"/>
  <c r="H32" i="10"/>
  <c r="R38" i="10"/>
  <c r="M59" i="9"/>
  <c r="R43" i="5"/>
  <c r="H51" i="10"/>
  <c r="M12" i="10"/>
  <c r="M42" i="10"/>
  <c r="M72" i="9"/>
  <c r="H73" i="10"/>
  <c r="R73" i="5"/>
  <c r="H51" i="5"/>
  <c r="R14" i="5"/>
  <c r="H59" i="5"/>
  <c r="R66" i="5"/>
  <c r="M31" i="5"/>
  <c r="R10" i="10"/>
  <c r="M67" i="10"/>
  <c r="M47" i="9"/>
  <c r="C30" i="10"/>
  <c r="M49" i="10"/>
  <c r="C39" i="5"/>
  <c r="M51" i="9"/>
  <c r="H39" i="9"/>
  <c r="R56" i="5"/>
  <c r="H31" i="5"/>
  <c r="C33" i="5"/>
  <c r="H62" i="4"/>
  <c r="M29" i="5"/>
  <c r="H45" i="9"/>
  <c r="R62" i="5"/>
  <c r="H48" i="10"/>
  <c r="C34" i="9"/>
  <c r="R39" i="10"/>
  <c r="C14" i="10"/>
  <c r="M20" i="10"/>
  <c r="H69" i="5"/>
  <c r="R13" i="5"/>
  <c r="M71" i="9"/>
  <c r="R54" i="5"/>
  <c r="H28" i="5"/>
  <c r="H72" i="4"/>
  <c r="W14" i="10"/>
  <c r="C31" i="9"/>
  <c r="M60" i="9"/>
  <c r="M23" i="5"/>
  <c r="H67" i="4"/>
  <c r="R13" i="10"/>
  <c r="M18" i="9"/>
  <c r="H39" i="10"/>
  <c r="H68" i="5"/>
  <c r="H47" i="9"/>
  <c r="H27" i="10"/>
  <c r="H73" i="5"/>
  <c r="M15" i="10"/>
  <c r="R59" i="5"/>
  <c r="C26" i="9"/>
  <c r="M28" i="9"/>
  <c r="M20" i="5"/>
  <c r="M19" i="9"/>
  <c r="R61" i="9"/>
  <c r="R53" i="5"/>
  <c r="M57" i="10"/>
  <c r="H66" i="5"/>
  <c r="M41" i="5"/>
  <c r="H70" i="5"/>
  <c r="M55" i="10"/>
  <c r="M45" i="5"/>
  <c r="M73" i="9"/>
  <c r="R68" i="10"/>
  <c r="H63" i="4"/>
  <c r="M63" i="10"/>
  <c r="H29" i="10"/>
  <c r="H30" i="4"/>
  <c r="M39" i="10"/>
  <c r="M38" i="10"/>
  <c r="R42" i="9"/>
  <c r="C26" i="10"/>
  <c r="H57" i="10"/>
  <c r="M19" i="5"/>
  <c r="H57" i="9"/>
  <c r="H40" i="9"/>
  <c r="W12" i="10"/>
  <c r="W17" i="10"/>
  <c r="H50" i="9"/>
  <c r="H16" i="10"/>
  <c r="R33" i="5"/>
  <c r="R66" i="9"/>
  <c r="M27" i="10"/>
  <c r="R15" i="10"/>
  <c r="W16" i="10"/>
  <c r="H58" i="4"/>
  <c r="H66" i="9"/>
  <c r="R57" i="10"/>
  <c r="W11" i="10"/>
  <c r="H16" i="9"/>
  <c r="M48" i="5"/>
  <c r="R35" i="5"/>
  <c r="M56" i="10"/>
  <c r="M39" i="5"/>
  <c r="C20" i="10"/>
  <c r="R16" i="5"/>
  <c r="C32" i="9"/>
  <c r="R34" i="9"/>
  <c r="H18" i="9"/>
  <c r="M55" i="5"/>
  <c r="M65" i="10"/>
  <c r="C11" i="9"/>
  <c r="M67" i="9"/>
  <c r="C22" i="10"/>
  <c r="H22" i="5"/>
  <c r="M16" i="10"/>
  <c r="H28" i="9"/>
  <c r="H20" i="10"/>
  <c r="M14" i="10"/>
  <c r="H68" i="4"/>
  <c r="R46" i="10"/>
  <c r="H49" i="9"/>
  <c r="C16" i="5"/>
  <c r="R41" i="5"/>
  <c r="H52" i="4"/>
  <c r="H10" i="9"/>
  <c r="R61" i="5"/>
  <c r="H68" i="9"/>
  <c r="H45" i="5"/>
  <c r="R52" i="9"/>
  <c r="M13" i="10"/>
  <c r="H39" i="5"/>
  <c r="H39" i="4"/>
  <c r="H11" i="10"/>
  <c r="H32" i="4"/>
  <c r="H59" i="10"/>
  <c r="M36" i="5"/>
  <c r="H30" i="5"/>
  <c r="M60" i="10"/>
  <c r="C41" i="9"/>
  <c r="R57" i="9"/>
  <c r="H29" i="4"/>
  <c r="M54" i="9"/>
  <c r="H22" i="9"/>
  <c r="C31" i="5"/>
  <c r="R43" i="9"/>
  <c r="H35" i="10"/>
  <c r="R30" i="5"/>
  <c r="M22" i="10"/>
  <c r="R28" i="10"/>
  <c r="H38" i="5"/>
  <c r="H53" i="5"/>
  <c r="R11" i="10"/>
  <c r="H54" i="4"/>
  <c r="M55" i="9"/>
  <c r="M11" i="10"/>
  <c r="Y9" i="2"/>
  <c r="C34" i="10"/>
  <c r="H35" i="4"/>
  <c r="M73" i="10"/>
  <c r="H60" i="4"/>
  <c r="M40" i="10"/>
  <c r="M17" i="9"/>
  <c r="M46" i="10"/>
  <c r="H36" i="9"/>
  <c r="H51" i="9"/>
  <c r="C17" i="9"/>
  <c r="W19" i="10"/>
  <c r="M41" i="10"/>
  <c r="W20" i="10"/>
  <c r="M58" i="5"/>
  <c r="C38" i="10"/>
  <c r="R21" i="9"/>
  <c r="R23" i="10"/>
  <c r="H55" i="10"/>
  <c r="R70" i="10"/>
  <c r="R38" i="5"/>
  <c r="H18" i="10"/>
  <c r="C15" i="10"/>
  <c r="M35" i="10"/>
  <c r="H53" i="9"/>
  <c r="R34" i="10"/>
  <c r="M62" i="10"/>
  <c r="C40" i="5"/>
  <c r="H43" i="10"/>
  <c r="C14" i="9"/>
  <c r="H27" i="4"/>
  <c r="H65" i="10"/>
  <c r="H50" i="4"/>
  <c r="R65" i="5"/>
  <c r="M69" i="10"/>
  <c r="H46" i="4"/>
  <c r="C17" i="10"/>
  <c r="M58" i="10"/>
  <c r="C13" i="5"/>
  <c r="H62" i="10"/>
  <c r="H28" i="10"/>
  <c r="M23" i="9"/>
  <c r="H44" i="10"/>
  <c r="R32" i="10"/>
  <c r="C25" i="9"/>
  <c r="M53" i="5"/>
  <c r="M38" i="9"/>
  <c r="R72" i="10"/>
  <c r="H64" i="5"/>
  <c r="R49" i="5"/>
  <c r="C19" i="5"/>
  <c r="C33" i="10"/>
  <c r="H44" i="9"/>
  <c r="W15" i="10"/>
  <c r="M27" i="5"/>
  <c r="H63" i="10"/>
  <c r="C31" i="10"/>
  <c r="M72" i="10"/>
  <c r="M18" i="10"/>
  <c r="C29" i="9"/>
  <c r="R62" i="9"/>
  <c r="R28" i="9"/>
  <c r="R47" i="9"/>
  <c r="M35" i="9"/>
  <c r="R36" i="5"/>
  <c r="R47" i="5"/>
  <c r="R70" i="9"/>
  <c r="R73" i="10"/>
  <c r="H61" i="9"/>
  <c r="M50" i="10"/>
  <c r="M70" i="10"/>
  <c r="M32" i="5"/>
  <c r="H12" i="9"/>
  <c r="C19" i="9"/>
  <c r="R59" i="9"/>
  <c r="M52" i="9"/>
  <c r="C35" i="5"/>
  <c r="H58" i="9"/>
  <c r="M10" i="10"/>
  <c r="H33" i="5"/>
  <c r="C25" i="10"/>
  <c r="H71" i="4"/>
  <c r="H10" i="5"/>
  <c r="M37" i="10"/>
  <c r="H26" i="9"/>
  <c r="M37" i="9"/>
  <c r="H35" i="9"/>
  <c r="H26" i="10"/>
  <c r="M12" i="9"/>
  <c r="R58" i="5"/>
  <c r="M53" i="10"/>
  <c r="C37" i="5"/>
  <c r="R24" i="9"/>
  <c r="H72" i="10"/>
  <c r="R37" i="10"/>
  <c r="H36" i="5"/>
  <c r="H48" i="9"/>
  <c r="H52" i="9"/>
  <c r="R29" i="10"/>
  <c r="H31" i="10"/>
  <c r="M50" i="5"/>
  <c r="H46" i="5"/>
  <c r="H37" i="4"/>
  <c r="H46" i="9"/>
  <c r="C35" i="10"/>
  <c r="C29" i="5"/>
  <c r="C34" i="5"/>
  <c r="M50" i="9"/>
  <c r="C37" i="10"/>
  <c r="M52" i="10"/>
  <c r="C27" i="9"/>
  <c r="M16" i="5"/>
  <c r="C18" i="10"/>
  <c r="M43" i="9"/>
  <c r="M31" i="10"/>
  <c r="H38" i="4"/>
  <c r="R17" i="10"/>
  <c r="H29" i="9"/>
  <c r="M56" i="5"/>
  <c r="H31" i="9"/>
  <c r="M25" i="5"/>
  <c r="H50" i="5"/>
  <c r="H17" i="5"/>
  <c r="R41" i="10"/>
  <c r="R68" i="5"/>
  <c r="H37" i="10"/>
  <c r="M30" i="9"/>
  <c r="R29" i="9"/>
  <c r="M61" i="9"/>
  <c r="R68" i="9"/>
  <c r="H72" i="5"/>
  <c r="R54" i="10"/>
  <c r="M10" i="9"/>
  <c r="M57" i="9"/>
  <c r="C37" i="9"/>
  <c r="M54" i="10"/>
  <c r="C12" i="10"/>
  <c r="H42" i="9"/>
  <c r="H54" i="5"/>
  <c r="R17" i="5"/>
  <c r="M44" i="5"/>
  <c r="H66" i="10"/>
  <c r="C39" i="10"/>
  <c r="H23" i="10"/>
  <c r="M17" i="5"/>
  <c r="M69" i="5"/>
  <c r="H49" i="10"/>
  <c r="H19" i="10"/>
  <c r="R37" i="9"/>
  <c r="M19" i="10"/>
  <c r="C27" i="10"/>
  <c r="H55" i="9"/>
  <c r="R73" i="9"/>
  <c r="R23" i="5"/>
  <c r="R10" i="9"/>
  <c r="R40" i="9"/>
  <c r="M12" i="5"/>
  <c r="H20" i="5"/>
  <c r="H64" i="10"/>
  <c r="M43" i="5"/>
  <c r="H67" i="9"/>
  <c r="H73" i="9"/>
  <c r="M73" i="5"/>
  <c r="C24" i="9"/>
  <c r="W21" i="10"/>
  <c r="H43" i="9"/>
  <c r="H19" i="5"/>
  <c r="M27" i="9"/>
  <c r="M64" i="9"/>
  <c r="M20" i="9"/>
  <c r="R53" i="9"/>
  <c r="M62" i="9"/>
  <c r="H16" i="5"/>
  <c r="C21" i="9"/>
  <c r="D829" i="2" l="1"/>
  <c r="D826" i="2"/>
  <c r="D827" i="2"/>
  <c r="D830" i="2"/>
  <c r="D832" i="2"/>
  <c r="D824" i="2" l="1"/>
  <c r="D822" i="2"/>
  <c r="D825" i="2"/>
  <c r="D833" i="2"/>
  <c r="D823" i="2"/>
  <c r="D821" i="2"/>
  <c r="D831" i="2"/>
  <c r="D828" i="2"/>
  <c r="J60" i="2" l="1"/>
  <c r="A558" i="2" l="1"/>
  <c r="B558" i="2"/>
  <c r="C558" i="2"/>
  <c r="E558" i="2"/>
  <c r="G558" i="2"/>
  <c r="A559" i="2"/>
  <c r="B559" i="2"/>
  <c r="C559" i="2"/>
  <c r="D559" i="2"/>
  <c r="E559" i="2"/>
  <c r="G559" i="2"/>
  <c r="A560" i="2"/>
  <c r="B560" i="2"/>
  <c r="C560" i="2"/>
  <c r="D560" i="2"/>
  <c r="E560" i="2"/>
  <c r="G560" i="2"/>
  <c r="A561" i="2"/>
  <c r="B561" i="2"/>
  <c r="C561" i="2"/>
  <c r="D561" i="2"/>
  <c r="E561" i="2"/>
  <c r="G561" i="2"/>
  <c r="A562" i="2"/>
  <c r="B562" i="2"/>
  <c r="C562" i="2"/>
  <c r="D562" i="2"/>
  <c r="E562" i="2"/>
  <c r="G562" i="2"/>
  <c r="E556" i="2" l="1"/>
  <c r="G556" i="2"/>
  <c r="C540" i="2"/>
  <c r="E568" i="2"/>
  <c r="A567" i="2"/>
  <c r="E564" i="2"/>
  <c r="A563" i="2"/>
  <c r="B556" i="2"/>
  <c r="C553" i="2"/>
  <c r="E550" i="2"/>
  <c r="G547" i="2"/>
  <c r="A543" i="2"/>
  <c r="B540" i="2"/>
  <c r="C537" i="2"/>
  <c r="E534" i="2"/>
  <c r="G531" i="2"/>
  <c r="A527" i="2"/>
  <c r="G534" i="2"/>
  <c r="D568" i="2"/>
  <c r="D564" i="2"/>
  <c r="A556" i="2"/>
  <c r="B553" i="2"/>
  <c r="C550" i="2"/>
  <c r="E547" i="2"/>
  <c r="G544" i="2"/>
  <c r="A540" i="2"/>
  <c r="B537" i="2"/>
  <c r="C534" i="2"/>
  <c r="E531" i="2"/>
  <c r="G528" i="2"/>
  <c r="B543" i="2"/>
  <c r="B527" i="2"/>
  <c r="C568" i="2"/>
  <c r="C564" i="2"/>
  <c r="G557" i="2"/>
  <c r="A553" i="2"/>
  <c r="B550" i="2"/>
  <c r="C547" i="2"/>
  <c r="E544" i="2"/>
  <c r="G541" i="2"/>
  <c r="A537" i="2"/>
  <c r="B534" i="2"/>
  <c r="C531" i="2"/>
  <c r="E528" i="2"/>
  <c r="G568" i="2"/>
  <c r="A530" i="2"/>
  <c r="B568" i="2"/>
  <c r="G565" i="2"/>
  <c r="B564" i="2"/>
  <c r="E557" i="2"/>
  <c r="G554" i="2"/>
  <c r="A550" i="2"/>
  <c r="B547" i="2"/>
  <c r="C544" i="2"/>
  <c r="E541" i="2"/>
  <c r="G538" i="2"/>
  <c r="A534" i="2"/>
  <c r="B531" i="2"/>
  <c r="C528" i="2"/>
  <c r="E537" i="2"/>
  <c r="A568" i="2"/>
  <c r="E565" i="2"/>
  <c r="A564" i="2"/>
  <c r="C557" i="2"/>
  <c r="E554" i="2"/>
  <c r="G551" i="2"/>
  <c r="A547" i="2"/>
  <c r="B544" i="2"/>
  <c r="C541" i="2"/>
  <c r="E538" i="2"/>
  <c r="G535" i="2"/>
  <c r="A531" i="2"/>
  <c r="B528" i="2"/>
  <c r="A546" i="2"/>
  <c r="G532" i="2"/>
  <c r="C565" i="2"/>
  <c r="A557" i="2"/>
  <c r="B554" i="2"/>
  <c r="C551" i="2"/>
  <c r="E548" i="2"/>
  <c r="G545" i="2"/>
  <c r="A541" i="2"/>
  <c r="B538" i="2"/>
  <c r="C535" i="2"/>
  <c r="E532" i="2"/>
  <c r="G529" i="2"/>
  <c r="E551" i="2"/>
  <c r="A544" i="2"/>
  <c r="C538" i="2"/>
  <c r="G566" i="2"/>
  <c r="B565" i="2"/>
  <c r="A554" i="2"/>
  <c r="B551" i="2"/>
  <c r="C548" i="2"/>
  <c r="E545" i="2"/>
  <c r="G542" i="2"/>
  <c r="A538" i="2"/>
  <c r="B535" i="2"/>
  <c r="C532" i="2"/>
  <c r="E529" i="2"/>
  <c r="G526" i="2"/>
  <c r="B563" i="2"/>
  <c r="A565" i="2"/>
  <c r="G555" i="2"/>
  <c r="A551" i="2"/>
  <c r="B548" i="2"/>
  <c r="C545" i="2"/>
  <c r="E542" i="2"/>
  <c r="G539" i="2"/>
  <c r="A535" i="2"/>
  <c r="B532" i="2"/>
  <c r="C529" i="2"/>
  <c r="E526" i="2"/>
  <c r="B567" i="2"/>
  <c r="G550" i="2"/>
  <c r="B541" i="2"/>
  <c r="E566" i="2"/>
  <c r="D566" i="2"/>
  <c r="E555" i="2"/>
  <c r="G552" i="2"/>
  <c r="A548" i="2"/>
  <c r="B545" i="2"/>
  <c r="C542" i="2"/>
  <c r="E539" i="2"/>
  <c r="G536" i="2"/>
  <c r="A532" i="2"/>
  <c r="B529" i="2"/>
  <c r="C526" i="2"/>
  <c r="C556" i="2"/>
  <c r="G548" i="2"/>
  <c r="C566" i="2"/>
  <c r="C555" i="2"/>
  <c r="E552" i="2"/>
  <c r="G549" i="2"/>
  <c r="A545" i="2"/>
  <c r="B542" i="2"/>
  <c r="C539" i="2"/>
  <c r="E536" i="2"/>
  <c r="G533" i="2"/>
  <c r="A529" i="2"/>
  <c r="E553" i="2"/>
  <c r="C554" i="2"/>
  <c r="E535" i="2"/>
  <c r="B566" i="2"/>
  <c r="G563" i="2"/>
  <c r="B555" i="2"/>
  <c r="C552" i="2"/>
  <c r="E549" i="2"/>
  <c r="G546" i="2"/>
  <c r="A542" i="2"/>
  <c r="B539" i="2"/>
  <c r="C536" i="2"/>
  <c r="E533" i="2"/>
  <c r="G530" i="2"/>
  <c r="A526" i="2"/>
  <c r="A528" i="2"/>
  <c r="E567" i="2"/>
  <c r="A566" i="2"/>
  <c r="E563" i="2"/>
  <c r="A555" i="2"/>
  <c r="B552" i="2"/>
  <c r="C549" i="2"/>
  <c r="E546" i="2"/>
  <c r="G543" i="2"/>
  <c r="A539" i="2"/>
  <c r="B536" i="2"/>
  <c r="C533" i="2"/>
  <c r="E530" i="2"/>
  <c r="G527" i="2"/>
  <c r="D565" i="2"/>
  <c r="D567" i="2"/>
  <c r="D563" i="2"/>
  <c r="A552" i="2"/>
  <c r="B549" i="2"/>
  <c r="C546" i="2"/>
  <c r="E543" i="2"/>
  <c r="G540" i="2"/>
  <c r="A536" i="2"/>
  <c r="B533" i="2"/>
  <c r="C530" i="2"/>
  <c r="E527" i="2"/>
  <c r="G564" i="2"/>
  <c r="B557" i="2"/>
  <c r="G567" i="2"/>
  <c r="C567" i="2"/>
  <c r="C563" i="2"/>
  <c r="G553" i="2"/>
  <c r="A549" i="2"/>
  <c r="B546" i="2"/>
  <c r="C543" i="2"/>
  <c r="E540" i="2"/>
  <c r="G537" i="2"/>
  <c r="A533" i="2"/>
  <c r="B530" i="2"/>
  <c r="C527" i="2"/>
  <c r="B526" i="2" l="1"/>
  <c r="E204" i="2" l="1"/>
  <c r="E154" i="2" l="1"/>
  <c r="E178" i="2" l="1"/>
  <c r="E62" i="2" l="1"/>
  <c r="L28" i="3" l="1"/>
  <c r="L27" i="3"/>
  <c r="L31" i="3"/>
  <c r="L49" i="3"/>
  <c r="L32" i="3"/>
  <c r="L19" i="3"/>
  <c r="L47" i="3"/>
  <c r="L46" i="3"/>
  <c r="L21" i="3"/>
  <c r="L51" i="3"/>
  <c r="L41" i="3"/>
  <c r="L20" i="3"/>
  <c r="L30" i="3"/>
  <c r="L25" i="3"/>
  <c r="L22" i="3"/>
  <c r="L36" i="3"/>
  <c r="L29" i="3"/>
  <c r="L50" i="3"/>
  <c r="L38" i="3"/>
  <c r="L34" i="3"/>
  <c r="L48" i="3"/>
  <c r="L35" i="3"/>
  <c r="L40" i="3"/>
  <c r="L24" i="3"/>
  <c r="L23" i="3"/>
  <c r="L39" i="3"/>
  <c r="L33" i="3"/>
  <c r="L37" i="3"/>
  <c r="L53" i="3" l="1"/>
  <c r="M55" i="3" l="1"/>
  <c r="F771" i="2" l="1"/>
  <c r="F770" i="2"/>
  <c r="F592" i="2" l="1"/>
  <c r="F589" i="2"/>
  <c r="F590" i="2"/>
  <c r="F591" i="2"/>
  <c r="F596" i="2"/>
  <c r="F595" i="2"/>
  <c r="F594" i="2"/>
  <c r="F588" i="2"/>
  <c r="F597" i="2"/>
  <c r="F593" i="2"/>
  <c r="F492" i="2" l="1"/>
  <c r="E71" i="2" l="1"/>
  <c r="C65" i="2"/>
  <c r="B78" i="2"/>
  <c r="E73" i="2"/>
  <c r="B71" i="2"/>
  <c r="B66" i="2"/>
  <c r="A71" i="2"/>
  <c r="A65" i="2"/>
  <c r="A78" i="2"/>
  <c r="G76" i="2"/>
  <c r="C73" i="2"/>
  <c r="G69" i="2"/>
  <c r="A66" i="2"/>
  <c r="G64" i="2"/>
  <c r="E79" i="2"/>
  <c r="E70" i="2"/>
  <c r="C64" i="2"/>
  <c r="E76" i="2"/>
  <c r="B73" i="2"/>
  <c r="E69" i="2"/>
  <c r="E64" i="2"/>
  <c r="B79" i="2"/>
  <c r="C70" i="2"/>
  <c r="G63" i="2"/>
  <c r="G79" i="2"/>
  <c r="A73" i="2"/>
  <c r="C69" i="2"/>
  <c r="G67" i="2"/>
  <c r="E78" i="2"/>
  <c r="A70" i="2"/>
  <c r="C63" i="2"/>
  <c r="C71" i="2"/>
  <c r="B76" i="2"/>
  <c r="B69" i="2"/>
  <c r="B64" i="2"/>
  <c r="E77" i="2"/>
  <c r="G68" i="2"/>
  <c r="A63" i="2"/>
  <c r="C79" i="2"/>
  <c r="A76" i="2"/>
  <c r="G74" i="2"/>
  <c r="A69" i="2"/>
  <c r="C67" i="2"/>
  <c r="A64" i="2"/>
  <c r="C77" i="2"/>
  <c r="C68" i="2"/>
  <c r="E74" i="2"/>
  <c r="A77" i="2"/>
  <c r="G73" i="2"/>
  <c r="A79" i="2"/>
  <c r="G77" i="2"/>
  <c r="C74" i="2"/>
  <c r="G70" i="2"/>
  <c r="A67" i="2"/>
  <c r="G65" i="2"/>
  <c r="C76" i="2"/>
  <c r="A68" i="2"/>
  <c r="G75" i="2"/>
  <c r="A75" i="2"/>
  <c r="A74" i="2"/>
  <c r="C75" i="2"/>
  <c r="B77" i="2"/>
  <c r="B70" i="2"/>
  <c r="B65" i="2"/>
  <c r="B74" i="2"/>
  <c r="C72" i="2"/>
  <c r="G72" i="2"/>
  <c r="E67" i="2"/>
  <c r="C78" i="2"/>
  <c r="E75" i="2"/>
  <c r="E68" i="2"/>
  <c r="E63" i="2"/>
  <c r="E72" i="2"/>
  <c r="B67" i="2"/>
  <c r="G78" i="2"/>
  <c r="A72" i="2"/>
  <c r="G71" i="2"/>
  <c r="G66" i="2"/>
  <c r="B72" i="2"/>
  <c r="E66" i="2"/>
  <c r="C66" i="2"/>
  <c r="B75" i="2"/>
  <c r="B68" i="2"/>
  <c r="B63" i="2"/>
  <c r="E65" i="2"/>
  <c r="O37" i="2" l="1"/>
  <c r="Y31" i="2"/>
  <c r="U37" i="2"/>
  <c r="AE31" i="2"/>
  <c r="Z32" i="2"/>
  <c r="T43" i="2"/>
  <c r="U38" i="2"/>
  <c r="K44" i="2"/>
  <c r="T37" i="2"/>
  <c r="P37" i="2"/>
  <c r="Z20" i="2"/>
  <c r="P36" i="2"/>
  <c r="AD31" i="2"/>
  <c r="J37" i="2"/>
  <c r="O38" i="2"/>
  <c r="Z19" i="2"/>
  <c r="O36" i="2"/>
  <c r="U42" i="2"/>
  <c r="K36" i="2"/>
  <c r="J36" i="2"/>
  <c r="T42" i="2"/>
  <c r="Y32" i="2"/>
  <c r="K26" i="2"/>
  <c r="K38" i="2"/>
  <c r="U43" i="2"/>
  <c r="T44" i="2"/>
  <c r="P26" i="2"/>
  <c r="J38" i="2"/>
  <c r="P44" i="2"/>
  <c r="P38" i="2"/>
  <c r="T38" i="2"/>
  <c r="K25" i="2"/>
  <c r="J43" i="2"/>
  <c r="P25" i="2"/>
  <c r="Z31" i="2"/>
  <c r="AE32" i="2"/>
  <c r="J44" i="2"/>
  <c r="K43" i="2"/>
  <c r="AD32" i="2"/>
  <c r="K37" i="2"/>
  <c r="U44" i="2"/>
  <c r="AE30" i="2"/>
  <c r="U36" i="2"/>
  <c r="T36" i="2"/>
  <c r="AD30" i="2"/>
  <c r="AE20" i="2"/>
  <c r="U31" i="2"/>
  <c r="AE19" i="2"/>
  <c r="U26" i="2"/>
  <c r="T15" i="2"/>
  <c r="AE37" i="2"/>
  <c r="AE25" i="2"/>
  <c r="U30" i="2"/>
  <c r="P32" i="2"/>
  <c r="P31" i="2"/>
  <c r="Z30" i="2"/>
  <c r="U15" i="2"/>
  <c r="K42" i="2"/>
  <c r="AE38" i="2"/>
  <c r="AE36" i="2"/>
  <c r="T26" i="2"/>
  <c r="K32" i="2"/>
  <c r="T25" i="2"/>
  <c r="T30" i="2"/>
  <c r="AE26" i="2"/>
  <c r="Z38" i="2"/>
  <c r="P43" i="2"/>
  <c r="U32" i="2"/>
  <c r="AE24" i="2"/>
  <c r="Y30" i="2"/>
  <c r="P24" i="2"/>
  <c r="K31" i="2"/>
  <c r="Z37" i="2"/>
  <c r="Z25" i="2"/>
  <c r="K30" i="2"/>
  <c r="U25" i="2"/>
  <c r="Z36" i="2"/>
  <c r="T32" i="2"/>
  <c r="T31" i="2"/>
  <c r="Z26" i="2"/>
  <c r="P30" i="2"/>
  <c r="AD20" i="2"/>
  <c r="F68" i="2"/>
  <c r="F69" i="2"/>
  <c r="F70" i="2"/>
  <c r="F64" i="2"/>
  <c r="F63" i="2"/>
  <c r="F65" i="2"/>
  <c r="F66" i="2"/>
  <c r="F67" i="2"/>
  <c r="F72" i="2" l="1"/>
  <c r="F75" i="2"/>
  <c r="F76" i="2"/>
  <c r="F77" i="2"/>
  <c r="F79" i="2"/>
  <c r="F71" i="2"/>
  <c r="F73" i="2" l="1"/>
  <c r="F74" i="2" l="1"/>
  <c r="F78" i="2"/>
  <c r="D70" i="2" l="1"/>
  <c r="D67" i="2"/>
  <c r="D63" i="2"/>
  <c r="D69" i="2"/>
  <c r="D68" i="2"/>
  <c r="D65" i="2"/>
  <c r="D66" i="2"/>
  <c r="D64" i="2"/>
  <c r="D79" i="2" l="1"/>
  <c r="D72" i="2"/>
  <c r="D74" i="2"/>
  <c r="D73" i="2"/>
  <c r="D78" i="2"/>
  <c r="D76" i="2"/>
  <c r="D77" i="2" l="1"/>
  <c r="D75" i="2"/>
  <c r="D71" i="2"/>
  <c r="F763" i="2" l="1"/>
  <c r="F767" i="2"/>
  <c r="F765" i="2"/>
  <c r="F762" i="2"/>
  <c r="F766" i="2"/>
  <c r="F768" i="2"/>
  <c r="F769" i="2"/>
  <c r="F760" i="2"/>
  <c r="F761" i="2"/>
  <c r="F764" i="2"/>
  <c r="F578" i="2" l="1"/>
  <c r="F576" i="2"/>
  <c r="F575" i="2"/>
  <c r="F574" i="2"/>
  <c r="F573" i="2"/>
  <c r="F572" i="2"/>
  <c r="F571" i="2"/>
  <c r="F570" i="2"/>
  <c r="F577" i="2"/>
  <c r="F586" i="2"/>
  <c r="F587" i="2"/>
  <c r="F585" i="2"/>
  <c r="F584" i="2"/>
  <c r="F583" i="2"/>
  <c r="F582" i="2"/>
  <c r="F581" i="2"/>
  <c r="F861" i="2"/>
  <c r="F580" i="2"/>
  <c r="F860" i="2"/>
  <c r="F579" i="2"/>
  <c r="F759" i="2" l="1"/>
  <c r="F396" i="2" l="1"/>
  <c r="F398" i="2"/>
  <c r="F395" i="2"/>
  <c r="F399" i="2"/>
  <c r="F400" i="2"/>
  <c r="F401" i="2"/>
  <c r="F397" i="2"/>
  <c r="Y37" i="2" l="1"/>
  <c r="Y36" i="2"/>
  <c r="J42" i="2"/>
  <c r="D399" i="2" l="1"/>
  <c r="D395" i="2"/>
  <c r="D398" i="2"/>
  <c r="D397" i="2"/>
  <c r="D401" i="2"/>
  <c r="D396" i="2"/>
  <c r="D400" i="2"/>
  <c r="D597" i="2" l="1"/>
  <c r="D577" i="2"/>
  <c r="D595" i="2"/>
  <c r="D584" i="2"/>
  <c r="O31" i="2" s="1"/>
  <c r="D580" i="2"/>
  <c r="Y25" i="2" s="1"/>
  <c r="D592" i="2"/>
  <c r="D593" i="2"/>
  <c r="D594" i="2"/>
  <c r="D596" i="2"/>
  <c r="D576" i="2"/>
  <c r="D590" i="2"/>
  <c r="D586" i="2"/>
  <c r="D579" i="2"/>
  <c r="AD25" i="2" s="1"/>
  <c r="D575" i="2"/>
  <c r="D589" i="2"/>
  <c r="D585" i="2"/>
  <c r="O32" i="2" s="1"/>
  <c r="D581" i="2"/>
  <c r="J32" i="2" s="1"/>
  <c r="D574" i="2"/>
  <c r="J30" i="2" s="1"/>
  <c r="D588" i="2"/>
  <c r="D583" i="2"/>
  <c r="D578" i="2"/>
  <c r="D573" i="2"/>
  <c r="J31" i="2" s="1"/>
  <c r="D587" i="2"/>
  <c r="AD26" i="2" s="1"/>
  <c r="D582" i="2"/>
  <c r="D591" i="2"/>
  <c r="D572" i="2"/>
  <c r="Y26" i="2" s="1"/>
  <c r="D570" i="2"/>
  <c r="D571" i="2"/>
  <c r="AD24" i="2" s="1"/>
  <c r="O43" i="2" l="1"/>
  <c r="O44" i="2"/>
  <c r="D761" i="2"/>
  <c r="D760" i="2"/>
  <c r="AD19" i="2" s="1"/>
  <c r="D759" i="2"/>
  <c r="D765" i="2"/>
  <c r="D763" i="2"/>
  <c r="D764" i="2"/>
  <c r="D762" i="2"/>
  <c r="D766" i="2"/>
  <c r="D767" i="2"/>
  <c r="K55" i="3" l="1"/>
  <c r="D819" i="2" l="1"/>
  <c r="E816" i="2"/>
  <c r="G813" i="2"/>
  <c r="A812" i="2"/>
  <c r="A809" i="2"/>
  <c r="B806" i="2"/>
  <c r="C803" i="2"/>
  <c r="E800" i="2"/>
  <c r="G797" i="2"/>
  <c r="A793" i="2"/>
  <c r="B790" i="2"/>
  <c r="C787" i="2"/>
  <c r="E784" i="2"/>
  <c r="G781" i="2"/>
  <c r="A777" i="2"/>
  <c r="B774" i="2"/>
  <c r="C819" i="2"/>
  <c r="D816" i="2"/>
  <c r="E813" i="2"/>
  <c r="G810" i="2"/>
  <c r="A806" i="2"/>
  <c r="B803" i="2"/>
  <c r="C800" i="2"/>
  <c r="E797" i="2"/>
  <c r="G794" i="2"/>
  <c r="A790" i="2"/>
  <c r="B787" i="2"/>
  <c r="C784" i="2"/>
  <c r="E781" i="2"/>
  <c r="G778" i="2"/>
  <c r="A774" i="2"/>
  <c r="B819" i="2"/>
  <c r="C816" i="2"/>
  <c r="D813" i="2"/>
  <c r="E810" i="2"/>
  <c r="G807" i="2"/>
  <c r="A803" i="2"/>
  <c r="B800" i="2"/>
  <c r="C797" i="2"/>
  <c r="E794" i="2"/>
  <c r="G791" i="2"/>
  <c r="A787" i="2"/>
  <c r="B784" i="2"/>
  <c r="C781" i="2"/>
  <c r="E778" i="2"/>
  <c r="G775" i="2"/>
  <c r="A819" i="2"/>
  <c r="B816" i="2"/>
  <c r="C813" i="2"/>
  <c r="D810" i="2"/>
  <c r="E807" i="2"/>
  <c r="G804" i="2"/>
  <c r="A800" i="2"/>
  <c r="B797" i="2"/>
  <c r="C794" i="2"/>
  <c r="E791" i="2"/>
  <c r="G788" i="2"/>
  <c r="A784" i="2"/>
  <c r="B781" i="2"/>
  <c r="C778" i="2"/>
  <c r="E775" i="2"/>
  <c r="G817" i="2"/>
  <c r="A816" i="2"/>
  <c r="B813" i="2"/>
  <c r="C810" i="2"/>
  <c r="C807" i="2"/>
  <c r="E804" i="2"/>
  <c r="G801" i="2"/>
  <c r="A797" i="2"/>
  <c r="B794" i="2"/>
  <c r="C791" i="2"/>
  <c r="E788" i="2"/>
  <c r="G785" i="2"/>
  <c r="A781" i="2"/>
  <c r="B778" i="2"/>
  <c r="C775" i="2"/>
  <c r="E817" i="2"/>
  <c r="G814" i="2"/>
  <c r="A813" i="2"/>
  <c r="B810" i="2"/>
  <c r="B807" i="2"/>
  <c r="C804" i="2"/>
  <c r="E801" i="2"/>
  <c r="G798" i="2"/>
  <c r="A794" i="2"/>
  <c r="B791" i="2"/>
  <c r="C788" i="2"/>
  <c r="E785" i="2"/>
  <c r="G782" i="2"/>
  <c r="A778" i="2"/>
  <c r="B775" i="2"/>
  <c r="D817" i="2"/>
  <c r="E814" i="2"/>
  <c r="G811" i="2"/>
  <c r="A810" i="2"/>
  <c r="A807" i="2"/>
  <c r="B804" i="2"/>
  <c r="C801" i="2"/>
  <c r="E798" i="2"/>
  <c r="G795" i="2"/>
  <c r="A791" i="2"/>
  <c r="B788" i="2"/>
  <c r="C785" i="2"/>
  <c r="E782" i="2"/>
  <c r="G779" i="2"/>
  <c r="A775" i="2"/>
  <c r="C817" i="2"/>
  <c r="D814" i="2"/>
  <c r="E811" i="2"/>
  <c r="G808" i="2"/>
  <c r="A804" i="2"/>
  <c r="B801" i="2"/>
  <c r="C798" i="2"/>
  <c r="E795" i="2"/>
  <c r="G792" i="2"/>
  <c r="A788" i="2"/>
  <c r="B785" i="2"/>
  <c r="C782" i="2"/>
  <c r="E779" i="2"/>
  <c r="G776" i="2"/>
  <c r="B817" i="2"/>
  <c r="C814" i="2"/>
  <c r="D811" i="2"/>
  <c r="E808" i="2"/>
  <c r="G805" i="2"/>
  <c r="A801" i="2"/>
  <c r="B798" i="2"/>
  <c r="C795" i="2"/>
  <c r="E792" i="2"/>
  <c r="G789" i="2"/>
  <c r="A785" i="2"/>
  <c r="B782" i="2"/>
  <c r="C779" i="2"/>
  <c r="E776" i="2"/>
  <c r="G773" i="2"/>
  <c r="G818" i="2"/>
  <c r="A817" i="2"/>
  <c r="B814" i="2"/>
  <c r="C811" i="2"/>
  <c r="C808" i="2"/>
  <c r="E805" i="2"/>
  <c r="G802" i="2"/>
  <c r="A798" i="2"/>
  <c r="B795" i="2"/>
  <c r="C792" i="2"/>
  <c r="E789" i="2"/>
  <c r="G786" i="2"/>
  <c r="A782" i="2"/>
  <c r="B779" i="2"/>
  <c r="C776" i="2"/>
  <c r="E773" i="2"/>
  <c r="E818" i="2"/>
  <c r="G815" i="2"/>
  <c r="A814" i="2"/>
  <c r="B811" i="2"/>
  <c r="B808" i="2"/>
  <c r="C805" i="2"/>
  <c r="E802" i="2"/>
  <c r="G799" i="2"/>
  <c r="A795" i="2"/>
  <c r="B792" i="2"/>
  <c r="C789" i="2"/>
  <c r="E786" i="2"/>
  <c r="G783" i="2"/>
  <c r="A779" i="2"/>
  <c r="B776" i="2"/>
  <c r="C773" i="2"/>
  <c r="D818" i="2"/>
  <c r="E815" i="2"/>
  <c r="G812" i="2"/>
  <c r="A811" i="2"/>
  <c r="A808" i="2"/>
  <c r="B805" i="2"/>
  <c r="C802" i="2"/>
  <c r="E799" i="2"/>
  <c r="G796" i="2"/>
  <c r="A792" i="2"/>
  <c r="B789" i="2"/>
  <c r="C786" i="2"/>
  <c r="E783" i="2"/>
  <c r="G780" i="2"/>
  <c r="A776" i="2"/>
  <c r="B773" i="2"/>
  <c r="C818" i="2"/>
  <c r="D815" i="2"/>
  <c r="E812" i="2"/>
  <c r="G809" i="2"/>
  <c r="A805" i="2"/>
  <c r="B802" i="2"/>
  <c r="C799" i="2"/>
  <c r="E796" i="2"/>
  <c r="G793" i="2"/>
  <c r="A789" i="2"/>
  <c r="B786" i="2"/>
  <c r="C783" i="2"/>
  <c r="E780" i="2"/>
  <c r="G777" i="2"/>
  <c r="A773" i="2"/>
  <c r="B818" i="2"/>
  <c r="C815" i="2"/>
  <c r="D812" i="2"/>
  <c r="E809" i="2"/>
  <c r="G806" i="2"/>
  <c r="A802" i="2"/>
  <c r="B799" i="2"/>
  <c r="C796" i="2"/>
  <c r="E793" i="2"/>
  <c r="G790" i="2"/>
  <c r="A786" i="2"/>
  <c r="B783" i="2"/>
  <c r="C780" i="2"/>
  <c r="E777" i="2"/>
  <c r="G774" i="2"/>
  <c r="G819" i="2"/>
  <c r="A818" i="2"/>
  <c r="B815" i="2"/>
  <c r="C812" i="2"/>
  <c r="C809" i="2"/>
  <c r="E806" i="2"/>
  <c r="G803" i="2"/>
  <c r="A799" i="2"/>
  <c r="B796" i="2"/>
  <c r="C793" i="2"/>
  <c r="E790" i="2"/>
  <c r="G787" i="2"/>
  <c r="A783" i="2"/>
  <c r="B780" i="2"/>
  <c r="C777" i="2"/>
  <c r="E774" i="2"/>
  <c r="E819" i="2"/>
  <c r="G816" i="2"/>
  <c r="A815" i="2"/>
  <c r="B812" i="2"/>
  <c r="B809" i="2"/>
  <c r="C806" i="2"/>
  <c r="E803" i="2"/>
  <c r="G800" i="2"/>
  <c r="A796" i="2"/>
  <c r="B793" i="2"/>
  <c r="C790" i="2"/>
  <c r="E787" i="2"/>
  <c r="G784" i="2"/>
  <c r="A780" i="2"/>
  <c r="B777" i="2"/>
  <c r="C774" i="2"/>
  <c r="A281" i="2" l="1"/>
  <c r="E294" i="2"/>
  <c r="E298" i="2"/>
  <c r="B282" i="2"/>
  <c r="G294" i="2"/>
  <c r="A277" i="2"/>
  <c r="G296" i="2"/>
  <c r="E286" i="2"/>
  <c r="E274" i="2"/>
  <c r="B300" i="2"/>
  <c r="C294" i="2"/>
  <c r="C282" i="2"/>
  <c r="E304" i="2"/>
  <c r="D296" i="2"/>
  <c r="C296" i="2"/>
  <c r="B294" i="2"/>
  <c r="B274" i="2"/>
  <c r="D302" i="2"/>
  <c r="A296" i="2"/>
  <c r="A294" i="2"/>
  <c r="G291" i="2"/>
  <c r="A290" i="2"/>
  <c r="G287" i="2"/>
  <c r="A286" i="2"/>
  <c r="G283" i="2"/>
  <c r="A282" i="2"/>
  <c r="G279" i="2"/>
  <c r="A278" i="2"/>
  <c r="G275" i="2"/>
  <c r="A274" i="2"/>
  <c r="C304" i="2"/>
  <c r="G299" i="2"/>
  <c r="A298" i="2"/>
  <c r="E303" i="2"/>
  <c r="C300" i="2"/>
  <c r="G298" i="2"/>
  <c r="E290" i="2"/>
  <c r="B273" i="2"/>
  <c r="A304" i="2"/>
  <c r="C290" i="2"/>
  <c r="C278" i="2"/>
  <c r="C274" i="2"/>
  <c r="G302" i="2"/>
  <c r="B290" i="2"/>
  <c r="D304" i="2"/>
  <c r="D300" i="2"/>
  <c r="E291" i="2"/>
  <c r="E287" i="2"/>
  <c r="E283" i="2"/>
  <c r="E279" i="2"/>
  <c r="E275" i="2"/>
  <c r="B304" i="2"/>
  <c r="E299" i="2"/>
  <c r="D303" i="2"/>
  <c r="A300" i="2"/>
  <c r="E295" i="2"/>
  <c r="A289" i="2"/>
  <c r="E278" i="2"/>
  <c r="G304" i="2"/>
  <c r="E296" i="2"/>
  <c r="C286" i="2"/>
  <c r="A273" i="2"/>
  <c r="D298" i="2"/>
  <c r="B286" i="2"/>
  <c r="B278" i="2"/>
  <c r="B298" i="2"/>
  <c r="B296" i="2"/>
  <c r="C291" i="2"/>
  <c r="C287" i="2"/>
  <c r="C283" i="2"/>
  <c r="C279" i="2"/>
  <c r="C275" i="2"/>
  <c r="D299" i="2"/>
  <c r="G290" i="2"/>
  <c r="C273" i="2"/>
  <c r="E282" i="2"/>
  <c r="B275" i="2"/>
  <c r="G297" i="2"/>
  <c r="E292" i="2"/>
  <c r="E288" i="2"/>
  <c r="E284" i="2"/>
  <c r="E280" i="2"/>
  <c r="E276" i="2"/>
  <c r="D301" i="2"/>
  <c r="A299" i="2"/>
  <c r="E297" i="2"/>
  <c r="G295" i="2"/>
  <c r="C302" i="2"/>
  <c r="G286" i="2"/>
  <c r="G274" i="2"/>
  <c r="B287" i="2"/>
  <c r="B279" i="2"/>
  <c r="A291" i="2"/>
  <c r="A283" i="2"/>
  <c r="G276" i="2"/>
  <c r="B299" i="2"/>
  <c r="C292" i="2"/>
  <c r="C288" i="2"/>
  <c r="C284" i="2"/>
  <c r="C280" i="2"/>
  <c r="C276" i="2"/>
  <c r="G303" i="2"/>
  <c r="C301" i="2"/>
  <c r="C297" i="2"/>
  <c r="D295" i="2"/>
  <c r="B302" i="2"/>
  <c r="C298" i="2"/>
  <c r="B283" i="2"/>
  <c r="A279" i="2"/>
  <c r="B292" i="2"/>
  <c r="B288" i="2"/>
  <c r="B284" i="2"/>
  <c r="B280" i="2"/>
  <c r="B276" i="2"/>
  <c r="C303" i="2"/>
  <c r="A301" i="2"/>
  <c r="B297" i="2"/>
  <c r="C295" i="2"/>
  <c r="A302" i="2"/>
  <c r="A293" i="2"/>
  <c r="G282" i="2"/>
  <c r="E300" i="2"/>
  <c r="G292" i="2"/>
  <c r="G288" i="2"/>
  <c r="G284" i="2"/>
  <c r="E302" i="2"/>
  <c r="G293" i="2"/>
  <c r="A292" i="2"/>
  <c r="G289" i="2"/>
  <c r="A288" i="2"/>
  <c r="G285" i="2"/>
  <c r="A284" i="2"/>
  <c r="G281" i="2"/>
  <c r="A280" i="2"/>
  <c r="G277" i="2"/>
  <c r="A276" i="2"/>
  <c r="G273" i="2"/>
  <c r="B303" i="2"/>
  <c r="A297" i="2"/>
  <c r="B295" i="2"/>
  <c r="E293" i="2"/>
  <c r="E289" i="2"/>
  <c r="E285" i="2"/>
  <c r="E281" i="2"/>
  <c r="E277" i="2"/>
  <c r="F273" i="2"/>
  <c r="A303" i="2"/>
  <c r="A295" i="2"/>
  <c r="A285" i="2"/>
  <c r="G278" i="2"/>
  <c r="A287" i="2"/>
  <c r="G280" i="2"/>
  <c r="E301" i="2"/>
  <c r="C293" i="2"/>
  <c r="C289" i="2"/>
  <c r="C285" i="2"/>
  <c r="C281" i="2"/>
  <c r="C277" i="2"/>
  <c r="E273" i="2"/>
  <c r="G301" i="2"/>
  <c r="D297" i="2"/>
  <c r="B291" i="2"/>
  <c r="C299" i="2"/>
  <c r="A275" i="2"/>
  <c r="B293" i="2"/>
  <c r="B289" i="2"/>
  <c r="B285" i="2"/>
  <c r="B281" i="2"/>
  <c r="B277" i="2"/>
  <c r="D273" i="2"/>
  <c r="G300" i="2"/>
  <c r="B301" i="2"/>
  <c r="Z24" i="2" l="1"/>
  <c r="Z18" i="2"/>
  <c r="U24" i="2"/>
  <c r="K24" i="2"/>
  <c r="O42" i="2" l="1"/>
  <c r="F279" i="2" l="1"/>
  <c r="F283" i="2"/>
  <c r="F284" i="2"/>
  <c r="F280" i="2"/>
  <c r="F285" i="2"/>
  <c r="F304" i="2"/>
  <c r="F282" i="2"/>
  <c r="F286" i="2"/>
  <c r="F303" i="2"/>
  <c r="F281" i="2"/>
  <c r="F302" i="2"/>
  <c r="F287" i="2"/>
  <c r="F288" i="2"/>
  <c r="F301" i="2"/>
  <c r="F289" i="2"/>
  <c r="F300" i="2"/>
  <c r="F274" i="2"/>
  <c r="F290" i="2"/>
  <c r="F299" i="2"/>
  <c r="F275" i="2"/>
  <c r="F291" i="2"/>
  <c r="F298" i="2"/>
  <c r="F276" i="2"/>
  <c r="F292" i="2"/>
  <c r="F297" i="2"/>
  <c r="F277" i="2"/>
  <c r="F293" i="2"/>
  <c r="F296" i="2"/>
  <c r="F278" i="2"/>
  <c r="F294" i="2"/>
  <c r="F295" i="2"/>
  <c r="D288" i="2" l="1"/>
  <c r="D286" i="2"/>
  <c r="D287" i="2"/>
  <c r="D275" i="2"/>
  <c r="D276" i="2"/>
  <c r="D284" i="2"/>
  <c r="D274" i="2"/>
  <c r="D283" i="2"/>
  <c r="D282" i="2"/>
  <c r="D291" i="2"/>
  <c r="D280" i="2"/>
  <c r="D292" i="2"/>
  <c r="D289" i="2"/>
  <c r="D278" i="2"/>
  <c r="D290" i="2"/>
  <c r="D285" i="2"/>
  <c r="D279" i="2"/>
  <c r="D294" i="2"/>
  <c r="D277" i="2"/>
  <c r="D293" i="2"/>
  <c r="D281" i="2"/>
  <c r="Y18" i="2" l="1"/>
  <c r="T24" i="2" l="1"/>
  <c r="Y24" i="2"/>
  <c r="J24" i="2"/>
  <c r="O30" i="2" l="1"/>
  <c r="O26" i="2"/>
  <c r="F537" i="2" l="1"/>
  <c r="F555" i="2"/>
  <c r="F556" i="2"/>
  <c r="F557" i="2"/>
  <c r="F558" i="2"/>
  <c r="F538" i="2"/>
  <c r="F542" i="2"/>
  <c r="F550" i="2"/>
  <c r="F554" i="2"/>
  <c r="F543" i="2"/>
  <c r="F568" i="2"/>
  <c r="F544" i="2"/>
  <c r="F567" i="2"/>
  <c r="F541" i="2"/>
  <c r="F545" i="2"/>
  <c r="F566" i="2"/>
  <c r="F540" i="2"/>
  <c r="F546" i="2"/>
  <c r="F565" i="2"/>
  <c r="F539" i="2"/>
  <c r="F547" i="2"/>
  <c r="F564" i="2"/>
  <c r="F548" i="2"/>
  <c r="F563" i="2"/>
  <c r="F533" i="2"/>
  <c r="F549" i="2"/>
  <c r="F562" i="2"/>
  <c r="F534" i="2"/>
  <c r="F551" i="2"/>
  <c r="F560" i="2"/>
  <c r="F535" i="2"/>
  <c r="F552" i="2"/>
  <c r="F559" i="2"/>
  <c r="F536" i="2"/>
  <c r="F553" i="2"/>
  <c r="F561" i="2"/>
  <c r="D552" i="2" l="1"/>
  <c r="D540" i="2"/>
  <c r="D534" i="2"/>
  <c r="D551" i="2"/>
  <c r="D526" i="2"/>
  <c r="D529" i="2"/>
  <c r="D545" i="2"/>
  <c r="D535" i="2"/>
  <c r="D554" i="2"/>
  <c r="D547" i="2"/>
  <c r="D549" i="2"/>
  <c r="D537" i="2"/>
  <c r="D557" i="2"/>
  <c r="D541" i="2"/>
  <c r="D528" i="2"/>
  <c r="D550" i="2"/>
  <c r="D548" i="2"/>
  <c r="D532" i="2"/>
  <c r="D544" i="2"/>
  <c r="D546" i="2"/>
  <c r="D533" i="2"/>
  <c r="D542" i="2"/>
  <c r="D556" i="2"/>
  <c r="D555" i="2"/>
  <c r="D536" i="2"/>
  <c r="D531" i="2"/>
  <c r="D530" i="2"/>
  <c r="D539" i="2"/>
  <c r="D538" i="2"/>
  <c r="D558" i="2"/>
  <c r="D543" i="2"/>
  <c r="D527" i="2"/>
  <c r="D553" i="2"/>
  <c r="Y38" i="2" s="1"/>
  <c r="D456" i="2" l="1"/>
  <c r="B455" i="2"/>
  <c r="F449" i="2"/>
  <c r="D448" i="2"/>
  <c r="B447" i="2"/>
  <c r="G458" i="2"/>
  <c r="E457" i="2"/>
  <c r="C456" i="2"/>
  <c r="A455" i="2"/>
  <c r="G450" i="2"/>
  <c r="E449" i="2"/>
  <c r="C448" i="2"/>
  <c r="A447" i="2"/>
  <c r="B456" i="2"/>
  <c r="F450" i="2"/>
  <c r="D449" i="2"/>
  <c r="B448" i="2"/>
  <c r="A456" i="2"/>
  <c r="G451" i="2"/>
  <c r="E450" i="2"/>
  <c r="C449" i="2"/>
  <c r="A448" i="2"/>
  <c r="B457" i="2"/>
  <c r="F451" i="2"/>
  <c r="D450" i="2"/>
  <c r="B449" i="2"/>
  <c r="G460" i="2"/>
  <c r="E459" i="2"/>
  <c r="C458" i="2"/>
  <c r="A457" i="2"/>
  <c r="G452" i="2"/>
  <c r="E451" i="2"/>
  <c r="C450" i="2"/>
  <c r="A449" i="2"/>
  <c r="B458" i="2"/>
  <c r="F452" i="2"/>
  <c r="D451" i="2"/>
  <c r="B450" i="2"/>
  <c r="F457" i="2"/>
  <c r="G459" i="2"/>
  <c r="E460" i="2"/>
  <c r="C459" i="2"/>
  <c r="A458" i="2"/>
  <c r="G453" i="2"/>
  <c r="E452" i="2"/>
  <c r="C451" i="2"/>
  <c r="A450" i="2"/>
  <c r="G445" i="2"/>
  <c r="D458" i="2"/>
  <c r="B459" i="2"/>
  <c r="F453" i="2"/>
  <c r="D452" i="2"/>
  <c r="B451" i="2"/>
  <c r="F445" i="2"/>
  <c r="C460" i="2"/>
  <c r="A459" i="2"/>
  <c r="G454" i="2"/>
  <c r="E453" i="2"/>
  <c r="C452" i="2"/>
  <c r="A451" i="2"/>
  <c r="G446" i="2"/>
  <c r="E445" i="2"/>
  <c r="F459" i="2"/>
  <c r="D459" i="2"/>
  <c r="B460" i="2"/>
  <c r="F454" i="2"/>
  <c r="D453" i="2"/>
  <c r="B452" i="2"/>
  <c r="F446" i="2"/>
  <c r="D445" i="2"/>
  <c r="A460" i="2"/>
  <c r="G455" i="2"/>
  <c r="E454" i="2"/>
  <c r="C453" i="2"/>
  <c r="A452" i="2"/>
  <c r="G447" i="2"/>
  <c r="E446" i="2"/>
  <c r="C445" i="2"/>
  <c r="F458" i="2"/>
  <c r="F460" i="2"/>
  <c r="F455" i="2"/>
  <c r="D454" i="2"/>
  <c r="B453" i="2"/>
  <c r="F447" i="2"/>
  <c r="D446" i="2"/>
  <c r="B445" i="2"/>
  <c r="C457" i="2"/>
  <c r="G456" i="2"/>
  <c r="E455" i="2"/>
  <c r="C454" i="2"/>
  <c r="A453" i="2"/>
  <c r="G448" i="2"/>
  <c r="E447" i="2"/>
  <c r="C446" i="2"/>
  <c r="A445" i="2"/>
  <c r="E458" i="2"/>
  <c r="D460" i="2"/>
  <c r="F456" i="2"/>
  <c r="D455" i="2"/>
  <c r="B454" i="2"/>
  <c r="F448" i="2"/>
  <c r="D447" i="2"/>
  <c r="B446" i="2"/>
  <c r="D457" i="2"/>
  <c r="G457" i="2"/>
  <c r="E456" i="2"/>
  <c r="C455" i="2"/>
  <c r="A454" i="2"/>
  <c r="G449" i="2"/>
  <c r="E448" i="2"/>
  <c r="C447" i="2"/>
  <c r="A446" i="2"/>
  <c r="B895" i="2" l="1"/>
  <c r="B892" i="2"/>
  <c r="B894" i="2"/>
  <c r="B896" i="2"/>
  <c r="B893" i="2"/>
  <c r="E891" i="2"/>
  <c r="C891" i="2"/>
  <c r="B891" i="2"/>
  <c r="A891" i="2"/>
  <c r="G725" i="2" l="1"/>
  <c r="E713" i="2"/>
  <c r="E701" i="2"/>
  <c r="E677" i="2"/>
  <c r="E673" i="2"/>
  <c r="F734" i="2"/>
  <c r="F718" i="2"/>
  <c r="F702" i="2"/>
  <c r="F686" i="2"/>
  <c r="G736" i="2"/>
  <c r="C735" i="2"/>
  <c r="D730" i="2"/>
  <c r="A729" i="2"/>
  <c r="E725" i="2"/>
  <c r="C721" i="2"/>
  <c r="C717" i="2"/>
  <c r="C713" i="2"/>
  <c r="C709" i="2"/>
  <c r="C705" i="2"/>
  <c r="C701" i="2"/>
  <c r="C697" i="2"/>
  <c r="C693" i="2"/>
  <c r="C689" i="2"/>
  <c r="C685" i="2"/>
  <c r="C681" i="2"/>
  <c r="C677" i="2"/>
  <c r="C673" i="2"/>
  <c r="F738" i="2"/>
  <c r="E721" i="2"/>
  <c r="F685" i="2"/>
  <c r="E736" i="2"/>
  <c r="B735" i="2"/>
  <c r="G731" i="2"/>
  <c r="C730" i="2"/>
  <c r="C725" i="2"/>
  <c r="B721" i="2"/>
  <c r="B717" i="2"/>
  <c r="B713" i="2"/>
  <c r="B709" i="2"/>
  <c r="B705" i="2"/>
  <c r="B701" i="2"/>
  <c r="B697" i="2"/>
  <c r="B693" i="2"/>
  <c r="B689" i="2"/>
  <c r="B685" i="2"/>
  <c r="B681" i="2"/>
  <c r="B677" i="2"/>
  <c r="B673" i="2"/>
  <c r="F719" i="2"/>
  <c r="F700" i="2"/>
  <c r="D736" i="2"/>
  <c r="A735" i="2"/>
  <c r="E731" i="2"/>
  <c r="B730" i="2"/>
  <c r="G726" i="2"/>
  <c r="B725" i="2"/>
  <c r="G722" i="2"/>
  <c r="A721" i="2"/>
  <c r="G718" i="2"/>
  <c r="A717" i="2"/>
  <c r="G714" i="2"/>
  <c r="A713" i="2"/>
  <c r="G710" i="2"/>
  <c r="A709" i="2"/>
  <c r="G706" i="2"/>
  <c r="A705" i="2"/>
  <c r="G702" i="2"/>
  <c r="A701" i="2"/>
  <c r="G698" i="2"/>
  <c r="A697" i="2"/>
  <c r="G694" i="2"/>
  <c r="A693" i="2"/>
  <c r="G690" i="2"/>
  <c r="A689" i="2"/>
  <c r="G686" i="2"/>
  <c r="A685" i="2"/>
  <c r="G682" i="2"/>
  <c r="A681" i="2"/>
  <c r="G678" i="2"/>
  <c r="A677" i="2"/>
  <c r="G674" i="2"/>
  <c r="A673" i="2"/>
  <c r="F687" i="2"/>
  <c r="F699" i="2"/>
  <c r="G737" i="2"/>
  <c r="D731" i="2"/>
  <c r="A730" i="2"/>
  <c r="E726" i="2"/>
  <c r="E722" i="2"/>
  <c r="E718" i="2"/>
  <c r="E714" i="2"/>
  <c r="E710" i="2"/>
  <c r="E706" i="2"/>
  <c r="E702" i="2"/>
  <c r="E698" i="2"/>
  <c r="E694" i="2"/>
  <c r="E690" i="2"/>
  <c r="E686" i="2"/>
  <c r="E682" i="2"/>
  <c r="E678" i="2"/>
  <c r="E674" i="2"/>
  <c r="E705" i="2"/>
  <c r="F733" i="2"/>
  <c r="F715" i="2"/>
  <c r="C736" i="2"/>
  <c r="A725" i="2"/>
  <c r="F730" i="2"/>
  <c r="F714" i="2"/>
  <c r="F698" i="2"/>
  <c r="F682" i="2"/>
  <c r="E737" i="2"/>
  <c r="B736" i="2"/>
  <c r="G732" i="2"/>
  <c r="C731" i="2"/>
  <c r="D726" i="2"/>
  <c r="C722" i="2"/>
  <c r="C718" i="2"/>
  <c r="C714" i="2"/>
  <c r="C710" i="2"/>
  <c r="C706" i="2"/>
  <c r="C702" i="2"/>
  <c r="C698" i="2"/>
  <c r="C694" i="2"/>
  <c r="C690" i="2"/>
  <c r="C686" i="2"/>
  <c r="C682" i="2"/>
  <c r="C678" i="2"/>
  <c r="C674" i="2"/>
  <c r="F737" i="2"/>
  <c r="F717" i="2"/>
  <c r="F731" i="2"/>
  <c r="F683" i="2"/>
  <c r="F729" i="2"/>
  <c r="F713" i="2"/>
  <c r="F697" i="2"/>
  <c r="F681" i="2"/>
  <c r="D737" i="2"/>
  <c r="A736" i="2"/>
  <c r="E732" i="2"/>
  <c r="B731" i="2"/>
  <c r="G727" i="2"/>
  <c r="C726" i="2"/>
  <c r="B722" i="2"/>
  <c r="B718" i="2"/>
  <c r="B714" i="2"/>
  <c r="B710" i="2"/>
  <c r="B706" i="2"/>
  <c r="B702" i="2"/>
  <c r="B698" i="2"/>
  <c r="B694" i="2"/>
  <c r="B690" i="2"/>
  <c r="B686" i="2"/>
  <c r="B682" i="2"/>
  <c r="B678" i="2"/>
  <c r="B674" i="2"/>
  <c r="E717" i="2"/>
  <c r="E681" i="2"/>
  <c r="F728" i="2"/>
  <c r="F696" i="2"/>
  <c r="F680" i="2"/>
  <c r="G738" i="2"/>
  <c r="C737" i="2"/>
  <c r="D732" i="2"/>
  <c r="A731" i="2"/>
  <c r="E727" i="2"/>
  <c r="B726" i="2"/>
  <c r="G723" i="2"/>
  <c r="A722" i="2"/>
  <c r="G719" i="2"/>
  <c r="A718" i="2"/>
  <c r="G715" i="2"/>
  <c r="A714" i="2"/>
  <c r="G711" i="2"/>
  <c r="A710" i="2"/>
  <c r="G707" i="2"/>
  <c r="A706" i="2"/>
  <c r="G703" i="2"/>
  <c r="A702" i="2"/>
  <c r="G699" i="2"/>
  <c r="A698" i="2"/>
  <c r="G695" i="2"/>
  <c r="A694" i="2"/>
  <c r="G691" i="2"/>
  <c r="A690" i="2"/>
  <c r="G687" i="2"/>
  <c r="A686" i="2"/>
  <c r="G683" i="2"/>
  <c r="A682" i="2"/>
  <c r="G679" i="2"/>
  <c r="A678" i="2"/>
  <c r="G675" i="2"/>
  <c r="A674" i="2"/>
  <c r="E693" i="2"/>
  <c r="F701" i="2"/>
  <c r="F711" i="2"/>
  <c r="F679" i="2"/>
  <c r="B737" i="2"/>
  <c r="C732" i="2"/>
  <c r="D727" i="2"/>
  <c r="A726" i="2"/>
  <c r="E723" i="2"/>
  <c r="E719" i="2"/>
  <c r="E715" i="2"/>
  <c r="E711" i="2"/>
  <c r="E707" i="2"/>
  <c r="E703" i="2"/>
  <c r="E699" i="2"/>
  <c r="E695" i="2"/>
  <c r="E691" i="2"/>
  <c r="E687" i="2"/>
  <c r="E683" i="2"/>
  <c r="E679" i="2"/>
  <c r="E675" i="2"/>
  <c r="D735" i="2"/>
  <c r="E709" i="2"/>
  <c r="F727" i="2"/>
  <c r="F695" i="2"/>
  <c r="E738" i="2"/>
  <c r="G733" i="2"/>
  <c r="F726" i="2"/>
  <c r="F710" i="2"/>
  <c r="F694" i="2"/>
  <c r="F678" i="2"/>
  <c r="D738" i="2"/>
  <c r="A737" i="2"/>
  <c r="E733" i="2"/>
  <c r="B732" i="2"/>
  <c r="G728" i="2"/>
  <c r="C727" i="2"/>
  <c r="C723" i="2"/>
  <c r="C719" i="2"/>
  <c r="C715" i="2"/>
  <c r="C711" i="2"/>
  <c r="C707" i="2"/>
  <c r="C703" i="2"/>
  <c r="C699" i="2"/>
  <c r="C695" i="2"/>
  <c r="C691" i="2"/>
  <c r="C687" i="2"/>
  <c r="C683" i="2"/>
  <c r="C679" i="2"/>
  <c r="C675" i="2"/>
  <c r="A734" i="2"/>
  <c r="F684" i="2"/>
  <c r="F725" i="2"/>
  <c r="F709" i="2"/>
  <c r="F693" i="2"/>
  <c r="F677" i="2"/>
  <c r="C738" i="2"/>
  <c r="D733" i="2"/>
  <c r="A732" i="2"/>
  <c r="E728" i="2"/>
  <c r="B727" i="2"/>
  <c r="B723" i="2"/>
  <c r="B719" i="2"/>
  <c r="B715" i="2"/>
  <c r="B711" i="2"/>
  <c r="B707" i="2"/>
  <c r="B703" i="2"/>
  <c r="B699" i="2"/>
  <c r="B695" i="2"/>
  <c r="B691" i="2"/>
  <c r="B687" i="2"/>
  <c r="B683" i="2"/>
  <c r="B679" i="2"/>
  <c r="B675" i="2"/>
  <c r="F735" i="2"/>
  <c r="E685" i="2"/>
  <c r="F712" i="2"/>
  <c r="F676" i="2"/>
  <c r="G734" i="2"/>
  <c r="C733" i="2"/>
  <c r="D728" i="2"/>
  <c r="A727" i="2"/>
  <c r="G724" i="2"/>
  <c r="A723" i="2"/>
  <c r="G720" i="2"/>
  <c r="A719" i="2"/>
  <c r="G716" i="2"/>
  <c r="A715" i="2"/>
  <c r="G712" i="2"/>
  <c r="A711" i="2"/>
  <c r="G708" i="2"/>
  <c r="A707" i="2"/>
  <c r="G704" i="2"/>
  <c r="A703" i="2"/>
  <c r="G700" i="2"/>
  <c r="A699" i="2"/>
  <c r="G696" i="2"/>
  <c r="A695" i="2"/>
  <c r="G692" i="2"/>
  <c r="A691" i="2"/>
  <c r="G688" i="2"/>
  <c r="A687" i="2"/>
  <c r="G684" i="2"/>
  <c r="A683" i="2"/>
  <c r="G680" i="2"/>
  <c r="A679" i="2"/>
  <c r="G676" i="2"/>
  <c r="A675" i="2"/>
  <c r="G672" i="2"/>
  <c r="F703" i="2"/>
  <c r="E689" i="2"/>
  <c r="F732" i="2"/>
  <c r="F724" i="2"/>
  <c r="F692" i="2"/>
  <c r="F723" i="2"/>
  <c r="F691" i="2"/>
  <c r="A738" i="2"/>
  <c r="E734" i="2"/>
  <c r="B733" i="2"/>
  <c r="G729" i="2"/>
  <c r="C728" i="2"/>
  <c r="E724" i="2"/>
  <c r="E720" i="2"/>
  <c r="E716" i="2"/>
  <c r="E712" i="2"/>
  <c r="E708" i="2"/>
  <c r="E704" i="2"/>
  <c r="E700" i="2"/>
  <c r="E696" i="2"/>
  <c r="E692" i="2"/>
  <c r="E688" i="2"/>
  <c r="E684" i="2"/>
  <c r="E680" i="2"/>
  <c r="E676" i="2"/>
  <c r="E672" i="2"/>
  <c r="B729" i="2"/>
  <c r="F716" i="2"/>
  <c r="F708" i="2"/>
  <c r="B738" i="2"/>
  <c r="F707" i="2"/>
  <c r="F675" i="2"/>
  <c r="F722" i="2"/>
  <c r="F706" i="2"/>
  <c r="F690" i="2"/>
  <c r="F674" i="2"/>
  <c r="D734" i="2"/>
  <c r="A733" i="2"/>
  <c r="E729" i="2"/>
  <c r="B728" i="2"/>
  <c r="C724" i="2"/>
  <c r="C720" i="2"/>
  <c r="C716" i="2"/>
  <c r="C712" i="2"/>
  <c r="C708" i="2"/>
  <c r="C704" i="2"/>
  <c r="C700" i="2"/>
  <c r="C696" i="2"/>
  <c r="C692" i="2"/>
  <c r="C688" i="2"/>
  <c r="C684" i="2"/>
  <c r="C680" i="2"/>
  <c r="C676" i="2"/>
  <c r="C672" i="2"/>
  <c r="E697" i="2"/>
  <c r="F721" i="2"/>
  <c r="F705" i="2"/>
  <c r="F689" i="2"/>
  <c r="F673" i="2"/>
  <c r="G735" i="2"/>
  <c r="C734" i="2"/>
  <c r="D729" i="2"/>
  <c r="A728" i="2"/>
  <c r="B724" i="2"/>
  <c r="B720" i="2"/>
  <c r="B716" i="2"/>
  <c r="B712" i="2"/>
  <c r="B708" i="2"/>
  <c r="B704" i="2"/>
  <c r="B700" i="2"/>
  <c r="B696" i="2"/>
  <c r="B692" i="2"/>
  <c r="B688" i="2"/>
  <c r="B684" i="2"/>
  <c r="B680" i="2"/>
  <c r="B676" i="2"/>
  <c r="B672" i="2"/>
  <c r="E730" i="2"/>
  <c r="F736" i="2"/>
  <c r="F720" i="2"/>
  <c r="F704" i="2"/>
  <c r="F688" i="2"/>
  <c r="F672" i="2"/>
  <c r="E735" i="2"/>
  <c r="B734" i="2"/>
  <c r="G730" i="2"/>
  <c r="C729" i="2"/>
  <c r="A724" i="2"/>
  <c r="G721" i="2"/>
  <c r="A720" i="2"/>
  <c r="G717" i="2"/>
  <c r="A716" i="2"/>
  <c r="G713" i="2"/>
  <c r="A712" i="2"/>
  <c r="G709" i="2"/>
  <c r="A708" i="2"/>
  <c r="G705" i="2"/>
  <c r="A704" i="2"/>
  <c r="G701" i="2"/>
  <c r="A700" i="2"/>
  <c r="G697" i="2"/>
  <c r="A696" i="2"/>
  <c r="G693" i="2"/>
  <c r="A692" i="2"/>
  <c r="G689" i="2"/>
  <c r="A688" i="2"/>
  <c r="G685" i="2"/>
  <c r="A684" i="2"/>
  <c r="G681" i="2"/>
  <c r="A680" i="2"/>
  <c r="G677" i="2"/>
  <c r="A676" i="2"/>
  <c r="G673" i="2"/>
  <c r="A672" i="2"/>
  <c r="B656" i="2" l="1"/>
  <c r="B666" i="2"/>
  <c r="E661" i="2"/>
  <c r="D657" i="2"/>
  <c r="G654" i="2"/>
  <c r="C653" i="2"/>
  <c r="G650" i="2"/>
  <c r="C649" i="2"/>
  <c r="G646" i="2"/>
  <c r="C645" i="2"/>
  <c r="G642" i="2"/>
  <c r="C641" i="2"/>
  <c r="G638" i="2"/>
  <c r="C637" i="2"/>
  <c r="G634" i="2"/>
  <c r="C633" i="2"/>
  <c r="G630" i="2"/>
  <c r="C629" i="2"/>
  <c r="G626" i="2"/>
  <c r="C625" i="2"/>
  <c r="G622" i="2"/>
  <c r="C621" i="2"/>
  <c r="G618" i="2"/>
  <c r="C617" i="2"/>
  <c r="C657" i="2"/>
  <c r="B645" i="2"/>
  <c r="F642" i="2"/>
  <c r="B641" i="2"/>
  <c r="F638" i="2"/>
  <c r="B637" i="2"/>
  <c r="F634" i="2"/>
  <c r="B633" i="2"/>
  <c r="F630" i="2"/>
  <c r="B629" i="2"/>
  <c r="F626" i="2"/>
  <c r="B625" i="2"/>
  <c r="F622" i="2"/>
  <c r="B621" i="2"/>
  <c r="F618" i="2"/>
  <c r="B617" i="2"/>
  <c r="B653" i="2"/>
  <c r="E667" i="2"/>
  <c r="E664" i="2"/>
  <c r="B661" i="2"/>
  <c r="F658" i="2"/>
  <c r="B657" i="2"/>
  <c r="E654" i="2"/>
  <c r="A653" i="2"/>
  <c r="E650" i="2"/>
  <c r="A649" i="2"/>
  <c r="E646" i="2"/>
  <c r="A645" i="2"/>
  <c r="E642" i="2"/>
  <c r="A641" i="2"/>
  <c r="E638" i="2"/>
  <c r="A637" i="2"/>
  <c r="E634" i="2"/>
  <c r="A633" i="2"/>
  <c r="E630" i="2"/>
  <c r="A629" i="2"/>
  <c r="E626" i="2"/>
  <c r="A625" i="2"/>
  <c r="E622" i="2"/>
  <c r="A621" i="2"/>
  <c r="E618" i="2"/>
  <c r="A617" i="2"/>
  <c r="A666" i="2"/>
  <c r="D667" i="2"/>
  <c r="C664" i="2"/>
  <c r="A661" i="2"/>
  <c r="A657" i="2"/>
  <c r="D654" i="2"/>
  <c r="D650" i="2"/>
  <c r="D646" i="2"/>
  <c r="D642" i="2"/>
  <c r="D638" i="2"/>
  <c r="D634" i="2"/>
  <c r="D630" i="2"/>
  <c r="D626" i="2"/>
  <c r="D622" i="2"/>
  <c r="D618" i="2"/>
  <c r="F646" i="2"/>
  <c r="E658" i="2"/>
  <c r="C667" i="2"/>
  <c r="B664" i="2"/>
  <c r="D658" i="2"/>
  <c r="G655" i="2"/>
  <c r="C654" i="2"/>
  <c r="G651" i="2"/>
  <c r="C650" i="2"/>
  <c r="G647" i="2"/>
  <c r="C646" i="2"/>
  <c r="G643" i="2"/>
  <c r="C642" i="2"/>
  <c r="G639" i="2"/>
  <c r="C638" i="2"/>
  <c r="G635" i="2"/>
  <c r="C634" i="2"/>
  <c r="G631" i="2"/>
  <c r="C630" i="2"/>
  <c r="G627" i="2"/>
  <c r="C626" i="2"/>
  <c r="G623" i="2"/>
  <c r="C622" i="2"/>
  <c r="G619" i="2"/>
  <c r="C618" i="2"/>
  <c r="G667" i="2"/>
  <c r="C658" i="2"/>
  <c r="B654" i="2"/>
  <c r="F651" i="2"/>
  <c r="B650" i="2"/>
  <c r="B646" i="2"/>
  <c r="F643" i="2"/>
  <c r="B642" i="2"/>
  <c r="F639" i="2"/>
  <c r="B638" i="2"/>
  <c r="F635" i="2"/>
  <c r="B634" i="2"/>
  <c r="F631" i="2"/>
  <c r="B630" i="2"/>
  <c r="F627" i="2"/>
  <c r="B626" i="2"/>
  <c r="F623" i="2"/>
  <c r="B622" i="2"/>
  <c r="F619" i="2"/>
  <c r="B618" i="2"/>
  <c r="C661" i="2"/>
  <c r="F655" i="2"/>
  <c r="F647" i="2"/>
  <c r="G668" i="2"/>
  <c r="A667" i="2"/>
  <c r="E662" i="2"/>
  <c r="F659" i="2"/>
  <c r="B658" i="2"/>
  <c r="E655" i="2"/>
  <c r="A654" i="2"/>
  <c r="E651" i="2"/>
  <c r="A650" i="2"/>
  <c r="E647" i="2"/>
  <c r="A646" i="2"/>
  <c r="E643" i="2"/>
  <c r="A642" i="2"/>
  <c r="E639" i="2"/>
  <c r="A638" i="2"/>
  <c r="E635" i="2"/>
  <c r="A634" i="2"/>
  <c r="E631" i="2"/>
  <c r="A630" i="2"/>
  <c r="E627" i="2"/>
  <c r="A626" i="2"/>
  <c r="E623" i="2"/>
  <c r="A622" i="2"/>
  <c r="E619" i="2"/>
  <c r="A618" i="2"/>
  <c r="G665" i="2"/>
  <c r="C662" i="2"/>
  <c r="A658" i="2"/>
  <c r="D655" i="2"/>
  <c r="D651" i="2"/>
  <c r="D647" i="2"/>
  <c r="D643" i="2"/>
  <c r="D639" i="2"/>
  <c r="D635" i="2"/>
  <c r="D631" i="2"/>
  <c r="D627" i="2"/>
  <c r="D623" i="2"/>
  <c r="D619" i="2"/>
  <c r="G659" i="2"/>
  <c r="E659" i="2"/>
  <c r="D668" i="2"/>
  <c r="E665" i="2"/>
  <c r="B662" i="2"/>
  <c r="D659" i="2"/>
  <c r="G656" i="2"/>
  <c r="C655" i="2"/>
  <c r="G652" i="2"/>
  <c r="C651" i="2"/>
  <c r="G648" i="2"/>
  <c r="C647" i="2"/>
  <c r="G644" i="2"/>
  <c r="C643" i="2"/>
  <c r="G640" i="2"/>
  <c r="C639" i="2"/>
  <c r="G636" i="2"/>
  <c r="C635" i="2"/>
  <c r="G632" i="2"/>
  <c r="C631" i="2"/>
  <c r="G628" i="2"/>
  <c r="C627" i="2"/>
  <c r="G624" i="2"/>
  <c r="C623" i="2"/>
  <c r="G620" i="2"/>
  <c r="C619" i="2"/>
  <c r="G616" i="2"/>
  <c r="B649" i="2"/>
  <c r="C668" i="2"/>
  <c r="G660" i="2"/>
  <c r="B655" i="2"/>
  <c r="B651" i="2"/>
  <c r="F648" i="2"/>
  <c r="B647" i="2"/>
  <c r="F644" i="2"/>
  <c r="B643" i="2"/>
  <c r="F640" i="2"/>
  <c r="B639" i="2"/>
  <c r="F636" i="2"/>
  <c r="B635" i="2"/>
  <c r="F632" i="2"/>
  <c r="B631" i="2"/>
  <c r="F628" i="2"/>
  <c r="B627" i="2"/>
  <c r="F624" i="2"/>
  <c r="B623" i="2"/>
  <c r="F620" i="2"/>
  <c r="B619" i="2"/>
  <c r="F616" i="2"/>
  <c r="B667" i="2"/>
  <c r="F652" i="2"/>
  <c r="B668" i="2"/>
  <c r="B665" i="2"/>
  <c r="F660" i="2"/>
  <c r="B659" i="2"/>
  <c r="E656" i="2"/>
  <c r="A655" i="2"/>
  <c r="E652" i="2"/>
  <c r="A651" i="2"/>
  <c r="E648" i="2"/>
  <c r="A647" i="2"/>
  <c r="E644" i="2"/>
  <c r="A643" i="2"/>
  <c r="E640" i="2"/>
  <c r="A639" i="2"/>
  <c r="E636" i="2"/>
  <c r="A635" i="2"/>
  <c r="E632" i="2"/>
  <c r="A631" i="2"/>
  <c r="E628" i="2"/>
  <c r="A627" i="2"/>
  <c r="E624" i="2"/>
  <c r="A623" i="2"/>
  <c r="E620" i="2"/>
  <c r="A619" i="2"/>
  <c r="E616" i="2"/>
  <c r="F654" i="2"/>
  <c r="C665" i="2"/>
  <c r="F656" i="2"/>
  <c r="A668" i="2"/>
  <c r="A665" i="2"/>
  <c r="G663" i="2"/>
  <c r="E660" i="2"/>
  <c r="A659" i="2"/>
  <c r="D656" i="2"/>
  <c r="D652" i="2"/>
  <c r="D648" i="2"/>
  <c r="D644" i="2"/>
  <c r="D640" i="2"/>
  <c r="D636" i="2"/>
  <c r="D632" i="2"/>
  <c r="D628" i="2"/>
  <c r="D624" i="2"/>
  <c r="D620" i="2"/>
  <c r="D616" i="2"/>
  <c r="G664" i="2"/>
  <c r="A664" i="2"/>
  <c r="A662" i="2"/>
  <c r="C659" i="2"/>
  <c r="G666" i="2"/>
  <c r="E663" i="2"/>
  <c r="D660" i="2"/>
  <c r="C656" i="2"/>
  <c r="G653" i="2"/>
  <c r="C652" i="2"/>
  <c r="G649" i="2"/>
  <c r="C648" i="2"/>
  <c r="G645" i="2"/>
  <c r="C644" i="2"/>
  <c r="G641" i="2"/>
  <c r="C640" i="2"/>
  <c r="G637" i="2"/>
  <c r="C636" i="2"/>
  <c r="G633" i="2"/>
  <c r="C632" i="2"/>
  <c r="G629" i="2"/>
  <c r="C628" i="2"/>
  <c r="G625" i="2"/>
  <c r="C624" i="2"/>
  <c r="G621" i="2"/>
  <c r="C620" i="2"/>
  <c r="G617" i="2"/>
  <c r="C616" i="2"/>
  <c r="C663" i="2"/>
  <c r="C660" i="2"/>
  <c r="B652" i="2"/>
  <c r="F649" i="2"/>
  <c r="B648" i="2"/>
  <c r="F645" i="2"/>
  <c r="B644" i="2"/>
  <c r="F641" i="2"/>
  <c r="B640" i="2"/>
  <c r="F637" i="2"/>
  <c r="B636" i="2"/>
  <c r="F633" i="2"/>
  <c r="B632" i="2"/>
  <c r="F629" i="2"/>
  <c r="B628" i="2"/>
  <c r="F625" i="2"/>
  <c r="B624" i="2"/>
  <c r="F621" i="2"/>
  <c r="B620" i="2"/>
  <c r="F617" i="2"/>
  <c r="B616" i="2"/>
  <c r="F650" i="2"/>
  <c r="E666" i="2"/>
  <c r="F653" i="2"/>
  <c r="D666" i="2"/>
  <c r="B663" i="2"/>
  <c r="B660" i="2"/>
  <c r="F657" i="2"/>
  <c r="A656" i="2"/>
  <c r="E653" i="2"/>
  <c r="A652" i="2"/>
  <c r="E649" i="2"/>
  <c r="A648" i="2"/>
  <c r="E645" i="2"/>
  <c r="A644" i="2"/>
  <c r="E641" i="2"/>
  <c r="A640" i="2"/>
  <c r="E637" i="2"/>
  <c r="A636" i="2"/>
  <c r="E633" i="2"/>
  <c r="A632" i="2"/>
  <c r="E629" i="2"/>
  <c r="A628" i="2"/>
  <c r="E625" i="2"/>
  <c r="A624" i="2"/>
  <c r="E621" i="2"/>
  <c r="A620" i="2"/>
  <c r="E617" i="2"/>
  <c r="A616" i="2"/>
  <c r="G658" i="2"/>
  <c r="G662" i="2"/>
  <c r="E668" i="2"/>
  <c r="G657" i="2"/>
  <c r="C666" i="2"/>
  <c r="A663" i="2"/>
  <c r="G661" i="2"/>
  <c r="A660" i="2"/>
  <c r="E657" i="2"/>
  <c r="D653" i="2"/>
  <c r="D649" i="2"/>
  <c r="D645" i="2"/>
  <c r="D641" i="2"/>
  <c r="D637" i="2"/>
  <c r="D633" i="2"/>
  <c r="D629" i="2"/>
  <c r="D625" i="2"/>
  <c r="D621" i="2"/>
  <c r="D617" i="2"/>
  <c r="B670" i="2" l="1"/>
  <c r="B669" i="2"/>
  <c r="D670" i="2"/>
  <c r="E669" i="2"/>
  <c r="G669" i="2"/>
  <c r="A670" i="2"/>
  <c r="A669" i="2"/>
  <c r="E670" i="2"/>
  <c r="G670" i="2"/>
  <c r="C670" i="2"/>
  <c r="D669" i="2"/>
  <c r="C669" i="2"/>
  <c r="D500" i="2" l="1"/>
  <c r="G497" i="2"/>
  <c r="B495" i="2"/>
  <c r="G488" i="2"/>
  <c r="G484" i="2"/>
  <c r="G480" i="2"/>
  <c r="G476" i="2"/>
  <c r="G472" i="2"/>
  <c r="G464" i="2"/>
  <c r="A473" i="2"/>
  <c r="C500" i="2"/>
  <c r="E497" i="2"/>
  <c r="A495" i="2"/>
  <c r="C488" i="2"/>
  <c r="C484" i="2"/>
  <c r="C480" i="2"/>
  <c r="C476" i="2"/>
  <c r="C472" i="2"/>
  <c r="C464" i="2"/>
  <c r="C495" i="2"/>
  <c r="B480" i="2"/>
  <c r="B476" i="2"/>
  <c r="B472" i="2"/>
  <c r="B464" i="2"/>
  <c r="A465" i="2"/>
  <c r="A500" i="2"/>
  <c r="E494" i="2"/>
  <c r="A488" i="2"/>
  <c r="A480" i="2"/>
  <c r="A476" i="2"/>
  <c r="A472" i="2"/>
  <c r="A464" i="2"/>
  <c r="B484" i="2"/>
  <c r="C497" i="2"/>
  <c r="G499" i="2"/>
  <c r="D494" i="2"/>
  <c r="G491" i="2"/>
  <c r="G487" i="2"/>
  <c r="G483" i="2"/>
  <c r="G479" i="2"/>
  <c r="G475" i="2"/>
  <c r="G471" i="2"/>
  <c r="G468" i="2"/>
  <c r="G463" i="2"/>
  <c r="A469" i="2"/>
  <c r="A484" i="2"/>
  <c r="B497" i="2"/>
  <c r="E499" i="2"/>
  <c r="A497" i="2"/>
  <c r="C494" i="2"/>
  <c r="C491" i="2"/>
  <c r="C487" i="2"/>
  <c r="C483" i="2"/>
  <c r="C479" i="2"/>
  <c r="C475" i="2"/>
  <c r="C471" i="2"/>
  <c r="C468" i="2"/>
  <c r="C463" i="2"/>
  <c r="A461" i="2"/>
  <c r="B491" i="2"/>
  <c r="B487" i="2"/>
  <c r="B483" i="2"/>
  <c r="B479" i="2"/>
  <c r="B475" i="2"/>
  <c r="B471" i="2"/>
  <c r="B468" i="2"/>
  <c r="B463" i="2"/>
  <c r="A485" i="2"/>
  <c r="E491" i="2"/>
  <c r="B494" i="2"/>
  <c r="E496" i="2"/>
  <c r="A491" i="2"/>
  <c r="A487" i="2"/>
  <c r="A483" i="2"/>
  <c r="A479" i="2"/>
  <c r="A475" i="2"/>
  <c r="A471" i="2"/>
  <c r="A468" i="2"/>
  <c r="A463" i="2"/>
  <c r="E500" i="2"/>
  <c r="A498" i="2"/>
  <c r="G494" i="2"/>
  <c r="D499" i="2"/>
  <c r="A494" i="2"/>
  <c r="G501" i="2"/>
  <c r="B499" i="2"/>
  <c r="D496" i="2"/>
  <c r="G493" i="2"/>
  <c r="G490" i="2"/>
  <c r="G486" i="2"/>
  <c r="G482" i="2"/>
  <c r="G478" i="2"/>
  <c r="G474" i="2"/>
  <c r="G470" i="2"/>
  <c r="G466" i="2"/>
  <c r="G462" i="2"/>
  <c r="B488" i="2"/>
  <c r="G496" i="2"/>
  <c r="C499" i="2"/>
  <c r="E501" i="2"/>
  <c r="A499" i="2"/>
  <c r="C496" i="2"/>
  <c r="E493" i="2"/>
  <c r="C490" i="2"/>
  <c r="C486" i="2"/>
  <c r="C482" i="2"/>
  <c r="C478" i="2"/>
  <c r="C474" i="2"/>
  <c r="C470" i="2"/>
  <c r="C466" i="2"/>
  <c r="C462" i="2"/>
  <c r="A477" i="2"/>
  <c r="G498" i="2"/>
  <c r="B490" i="2"/>
  <c r="B486" i="2"/>
  <c r="B482" i="2"/>
  <c r="B478" i="2"/>
  <c r="B474" i="2"/>
  <c r="B470" i="2"/>
  <c r="B466" i="2"/>
  <c r="B462" i="2"/>
  <c r="D497" i="2"/>
  <c r="D493" i="2"/>
  <c r="E498" i="2"/>
  <c r="C493" i="2"/>
  <c r="A486" i="2"/>
  <c r="A482" i="2"/>
  <c r="A478" i="2"/>
  <c r="A474" i="2"/>
  <c r="A470" i="2"/>
  <c r="A466" i="2"/>
  <c r="A462" i="2"/>
  <c r="A489" i="2"/>
  <c r="B500" i="2"/>
  <c r="A490" i="2"/>
  <c r="B501" i="2"/>
  <c r="D498" i="2"/>
  <c r="G495" i="2"/>
  <c r="B493" i="2"/>
  <c r="G489" i="2"/>
  <c r="G485" i="2"/>
  <c r="G481" i="2"/>
  <c r="G477" i="2"/>
  <c r="G473" i="2"/>
  <c r="G469" i="2"/>
  <c r="G465" i="2"/>
  <c r="G461" i="2"/>
  <c r="A481" i="2"/>
  <c r="D501" i="2"/>
  <c r="B496" i="2"/>
  <c r="C501" i="2"/>
  <c r="A496" i="2"/>
  <c r="A501" i="2"/>
  <c r="C498" i="2"/>
  <c r="E495" i="2"/>
  <c r="A493" i="2"/>
  <c r="C489" i="2"/>
  <c r="C485" i="2"/>
  <c r="C481" i="2"/>
  <c r="C477" i="2"/>
  <c r="C473" i="2"/>
  <c r="C469" i="2"/>
  <c r="C465" i="2"/>
  <c r="C461" i="2"/>
  <c r="G500" i="2"/>
  <c r="B498" i="2"/>
  <c r="D495" i="2"/>
  <c r="B489" i="2"/>
  <c r="B485" i="2"/>
  <c r="B481" i="2"/>
  <c r="B477" i="2"/>
  <c r="B473" i="2"/>
  <c r="B469" i="2"/>
  <c r="B465" i="2"/>
  <c r="B461" i="2"/>
  <c r="B443" i="2" l="1"/>
  <c r="B439" i="2"/>
  <c r="G433" i="2"/>
  <c r="C428" i="2"/>
  <c r="B423" i="2"/>
  <c r="G442" i="2"/>
  <c r="G438" i="2"/>
  <c r="C433" i="2"/>
  <c r="B428" i="2"/>
  <c r="G422" i="2"/>
  <c r="C439" i="2"/>
  <c r="E442" i="2"/>
  <c r="E438" i="2"/>
  <c r="B433" i="2"/>
  <c r="G427" i="2"/>
  <c r="C422" i="2"/>
  <c r="C442" i="2"/>
  <c r="C438" i="2"/>
  <c r="G432" i="2"/>
  <c r="C427" i="2"/>
  <c r="B422" i="2"/>
  <c r="B442" i="2"/>
  <c r="B438" i="2"/>
  <c r="C432" i="2"/>
  <c r="B427" i="2"/>
  <c r="G421" i="2"/>
  <c r="G441" i="2"/>
  <c r="G437" i="2"/>
  <c r="B432" i="2"/>
  <c r="G426" i="2"/>
  <c r="C421" i="2"/>
  <c r="E441" i="2"/>
  <c r="E437" i="2"/>
  <c r="G431" i="2"/>
  <c r="C426" i="2"/>
  <c r="B421" i="2"/>
  <c r="C441" i="2"/>
  <c r="C437" i="2"/>
  <c r="C431" i="2"/>
  <c r="B426" i="2"/>
  <c r="G420" i="2"/>
  <c r="B434" i="2"/>
  <c r="B441" i="2"/>
  <c r="B437" i="2"/>
  <c r="B431" i="2"/>
  <c r="G425" i="2"/>
  <c r="C420" i="2"/>
  <c r="G440" i="2"/>
  <c r="G436" i="2"/>
  <c r="G430" i="2"/>
  <c r="C425" i="2"/>
  <c r="B420" i="2"/>
  <c r="G428" i="2"/>
  <c r="E440" i="2"/>
  <c r="E436" i="2"/>
  <c r="C430" i="2"/>
  <c r="B425" i="2"/>
  <c r="C443" i="2"/>
  <c r="C440" i="2"/>
  <c r="C436" i="2"/>
  <c r="B430" i="2"/>
  <c r="G424" i="2"/>
  <c r="C423" i="2"/>
  <c r="B440" i="2"/>
  <c r="B436" i="2"/>
  <c r="G429" i="2"/>
  <c r="C424" i="2"/>
  <c r="G443" i="2"/>
  <c r="G439" i="2"/>
  <c r="C435" i="2"/>
  <c r="C429" i="2"/>
  <c r="B424" i="2"/>
  <c r="E443" i="2"/>
  <c r="E439" i="2"/>
  <c r="C434" i="2"/>
  <c r="B429" i="2"/>
  <c r="G423" i="2"/>
  <c r="A170" i="2"/>
  <c r="A175" i="2"/>
  <c r="C172" i="2"/>
  <c r="D169" i="2"/>
  <c r="E166" i="2"/>
  <c r="C163" i="2"/>
  <c r="B160" i="2"/>
  <c r="A157" i="2"/>
  <c r="D177" i="2"/>
  <c r="B172" i="2"/>
  <c r="C169" i="2"/>
  <c r="C166" i="2"/>
  <c r="B163" i="2"/>
  <c r="A160" i="2"/>
  <c r="G156" i="2"/>
  <c r="B175" i="2"/>
  <c r="C177" i="2"/>
  <c r="A172" i="2"/>
  <c r="B169" i="2"/>
  <c r="B166" i="2"/>
  <c r="A163" i="2"/>
  <c r="G159" i="2"/>
  <c r="E156" i="2"/>
  <c r="E172" i="2"/>
  <c r="E163" i="2"/>
  <c r="E177" i="2"/>
  <c r="B177" i="2"/>
  <c r="D174" i="2"/>
  <c r="G171" i="2"/>
  <c r="A169" i="2"/>
  <c r="A166" i="2"/>
  <c r="G162" i="2"/>
  <c r="E159" i="2"/>
  <c r="C156" i="2"/>
  <c r="E160" i="2"/>
  <c r="G168" i="2"/>
  <c r="G165" i="2"/>
  <c r="E162" i="2"/>
  <c r="C159" i="2"/>
  <c r="B156" i="2"/>
  <c r="A167" i="2"/>
  <c r="D172" i="2"/>
  <c r="E174" i="2"/>
  <c r="G176" i="2"/>
  <c r="B174" i="2"/>
  <c r="D171" i="2"/>
  <c r="E168" i="2"/>
  <c r="E165" i="2"/>
  <c r="C162" i="2"/>
  <c r="B159" i="2"/>
  <c r="A156" i="2"/>
  <c r="G163" i="2"/>
  <c r="E169" i="2"/>
  <c r="E171" i="2"/>
  <c r="A174" i="2"/>
  <c r="C171" i="2"/>
  <c r="C165" i="2"/>
  <c r="B162" i="2"/>
  <c r="A159" i="2"/>
  <c r="G155" i="2"/>
  <c r="C174" i="2"/>
  <c r="E176" i="2"/>
  <c r="D176" i="2"/>
  <c r="G173" i="2"/>
  <c r="B171" i="2"/>
  <c r="C168" i="2"/>
  <c r="B165" i="2"/>
  <c r="A162" i="2"/>
  <c r="G158" i="2"/>
  <c r="E155" i="2"/>
  <c r="G177" i="2"/>
  <c r="G174" i="2"/>
  <c r="A177" i="2"/>
  <c r="C176" i="2"/>
  <c r="E173" i="2"/>
  <c r="A171" i="2"/>
  <c r="B168" i="2"/>
  <c r="A165" i="2"/>
  <c r="G161" i="2"/>
  <c r="E158" i="2"/>
  <c r="C155" i="2"/>
  <c r="G166" i="2"/>
  <c r="B176" i="2"/>
  <c r="D173" i="2"/>
  <c r="G170" i="2"/>
  <c r="A168" i="2"/>
  <c r="G164" i="2"/>
  <c r="E161" i="2"/>
  <c r="C158" i="2"/>
  <c r="B155" i="2"/>
  <c r="B157" i="2"/>
  <c r="C173" i="2"/>
  <c r="E170" i="2"/>
  <c r="G167" i="2"/>
  <c r="E164" i="2"/>
  <c r="C161" i="2"/>
  <c r="B158" i="2"/>
  <c r="A155" i="2"/>
  <c r="C160" i="2"/>
  <c r="B173" i="2"/>
  <c r="D170" i="2"/>
  <c r="E167" i="2"/>
  <c r="C164" i="2"/>
  <c r="B161" i="2"/>
  <c r="A158" i="2"/>
  <c r="G169" i="2"/>
  <c r="C175" i="2"/>
  <c r="A176" i="2"/>
  <c r="G175" i="2"/>
  <c r="E175" i="2"/>
  <c r="A173" i="2"/>
  <c r="C170" i="2"/>
  <c r="C167" i="2"/>
  <c r="B164" i="2"/>
  <c r="A161" i="2"/>
  <c r="G157" i="2"/>
  <c r="C157" i="2"/>
  <c r="D175" i="2"/>
  <c r="G172" i="2"/>
  <c r="B170" i="2"/>
  <c r="B167" i="2"/>
  <c r="A164" i="2"/>
  <c r="G160" i="2"/>
  <c r="E157" i="2"/>
  <c r="G82" i="2" l="1"/>
  <c r="C98" i="2"/>
  <c r="C94" i="2"/>
  <c r="C90" i="2"/>
  <c r="C86" i="2"/>
  <c r="C82" i="2"/>
  <c r="B98" i="2"/>
  <c r="B90" i="2"/>
  <c r="B86" i="2"/>
  <c r="B82" i="2"/>
  <c r="B94" i="2"/>
  <c r="E101" i="2"/>
  <c r="C101" i="2"/>
  <c r="G97" i="2"/>
  <c r="G93" i="2"/>
  <c r="G89" i="2"/>
  <c r="G85" i="2"/>
  <c r="G81" i="2"/>
  <c r="G101" i="2"/>
  <c r="B101" i="2"/>
  <c r="C97" i="2"/>
  <c r="C93" i="2"/>
  <c r="C89" i="2"/>
  <c r="C85" i="2"/>
  <c r="C81" i="2"/>
  <c r="G90" i="2"/>
  <c r="B97" i="2"/>
  <c r="B93" i="2"/>
  <c r="B89" i="2"/>
  <c r="B85" i="2"/>
  <c r="B81" i="2"/>
  <c r="G98" i="2"/>
  <c r="G100" i="2"/>
  <c r="G103" i="2"/>
  <c r="E100" i="2"/>
  <c r="G96" i="2"/>
  <c r="G92" i="2"/>
  <c r="G88" i="2"/>
  <c r="G84" i="2"/>
  <c r="G94" i="2"/>
  <c r="E103" i="2"/>
  <c r="C100" i="2"/>
  <c r="C96" i="2"/>
  <c r="C92" i="2"/>
  <c r="C88" i="2"/>
  <c r="C84" i="2"/>
  <c r="B92" i="2"/>
  <c r="B88" i="2"/>
  <c r="B84" i="2"/>
  <c r="B102" i="2"/>
  <c r="C103" i="2"/>
  <c r="B96" i="2"/>
  <c r="B103" i="2"/>
  <c r="G99" i="2"/>
  <c r="G95" i="2"/>
  <c r="G91" i="2"/>
  <c r="G87" i="2"/>
  <c r="G83" i="2"/>
  <c r="B100" i="2"/>
  <c r="G102" i="2"/>
  <c r="C99" i="2"/>
  <c r="C95" i="2"/>
  <c r="C91" i="2"/>
  <c r="C87" i="2"/>
  <c r="C83" i="2"/>
  <c r="B99" i="2"/>
  <c r="B91" i="2"/>
  <c r="B87" i="2"/>
  <c r="B83" i="2"/>
  <c r="G86" i="2"/>
  <c r="E102" i="2"/>
  <c r="B95" i="2"/>
  <c r="C102" i="2"/>
  <c r="B845" i="2" l="1"/>
  <c r="C845" i="2"/>
  <c r="A853" i="2"/>
  <c r="B852" i="2"/>
  <c r="B849" i="2"/>
  <c r="E859" i="2"/>
  <c r="C852" i="2"/>
  <c r="A848" i="2"/>
  <c r="C849" i="2"/>
  <c r="G856" i="2"/>
  <c r="C859" i="2"/>
  <c r="G851" i="2"/>
  <c r="G848" i="2"/>
  <c r="G847" i="2"/>
  <c r="C855" i="2"/>
  <c r="C851" i="2"/>
  <c r="C847" i="2"/>
  <c r="A852" i="2"/>
  <c r="B855" i="2"/>
  <c r="A857" i="2"/>
  <c r="B853" i="2"/>
  <c r="A856" i="2"/>
  <c r="A851" i="2"/>
  <c r="A847" i="2"/>
  <c r="B859" i="2"/>
  <c r="B847" i="2"/>
  <c r="B858" i="2"/>
  <c r="G854" i="2"/>
  <c r="G846" i="2"/>
  <c r="E856" i="2"/>
  <c r="C856" i="2"/>
  <c r="C848" i="2"/>
  <c r="G855" i="2"/>
  <c r="G858" i="2"/>
  <c r="A858" i="2"/>
  <c r="G857" i="2"/>
  <c r="C846" i="2"/>
  <c r="C853" i="2"/>
  <c r="A849" i="2"/>
  <c r="C858" i="2"/>
  <c r="A855" i="2"/>
  <c r="G850" i="2"/>
  <c r="C854" i="2"/>
  <c r="C850" i="2"/>
  <c r="E857" i="2"/>
  <c r="B854" i="2"/>
  <c r="B850" i="2"/>
  <c r="B846" i="2"/>
  <c r="A845" i="2"/>
  <c r="B848" i="2"/>
  <c r="E855" i="2"/>
  <c r="E858" i="2"/>
  <c r="A850" i="2"/>
  <c r="G859" i="2"/>
  <c r="G852" i="2"/>
  <c r="B856" i="2"/>
  <c r="A859" i="2"/>
  <c r="B851" i="2"/>
  <c r="C857" i="2"/>
  <c r="A854" i="2"/>
  <c r="A846" i="2"/>
  <c r="B857" i="2"/>
  <c r="G853" i="2"/>
  <c r="G849" i="2"/>
  <c r="G845" i="2"/>
  <c r="F795" i="2" l="1"/>
  <c r="F818" i="2"/>
  <c r="F787" i="2"/>
  <c r="F817" i="2"/>
  <c r="F796" i="2"/>
  <c r="F814" i="2"/>
  <c r="F816" i="2"/>
  <c r="F813" i="2"/>
  <c r="F797" i="2"/>
  <c r="F786" i="2"/>
  <c r="F810" i="2"/>
  <c r="F802" i="2"/>
  <c r="F812" i="2"/>
  <c r="F779" i="2"/>
  <c r="F799" i="2"/>
  <c r="F782" i="2"/>
  <c r="F788" i="2"/>
  <c r="F803" i="2"/>
  <c r="F781" i="2"/>
  <c r="F785" i="2"/>
  <c r="F773" i="2"/>
  <c r="F789" i="2"/>
  <c r="F804" i="2"/>
  <c r="F774" i="2"/>
  <c r="F790" i="2"/>
  <c r="F805" i="2"/>
  <c r="F801" i="2"/>
  <c r="F783" i="2"/>
  <c r="F791" i="2"/>
  <c r="F806" i="2"/>
  <c r="F777" i="2"/>
  <c r="F780" i="2"/>
  <c r="F798" i="2"/>
  <c r="F811" i="2"/>
  <c r="F775" i="2"/>
  <c r="F792" i="2"/>
  <c r="F807" i="2"/>
  <c r="F778" i="2"/>
  <c r="F815" i="2"/>
  <c r="F800" i="2"/>
  <c r="F808" i="2"/>
  <c r="F793" i="2"/>
  <c r="F809" i="2"/>
  <c r="F784" i="2"/>
  <c r="F776" i="2"/>
  <c r="F794" i="2"/>
  <c r="F819" i="2"/>
  <c r="D788" i="2" l="1"/>
  <c r="D796" i="2"/>
  <c r="D780" i="2"/>
  <c r="D776" i="2"/>
  <c r="D802" i="2"/>
  <c r="D803" i="2"/>
  <c r="D808" i="2"/>
  <c r="D785" i="2"/>
  <c r="D773" i="2"/>
  <c r="D800" i="2"/>
  <c r="D779" i="2"/>
  <c r="D778" i="2"/>
  <c r="D798" i="2"/>
  <c r="D781" i="2"/>
  <c r="D775" i="2"/>
  <c r="D774" i="2"/>
  <c r="D795" i="2"/>
  <c r="D806" i="2"/>
  <c r="D790" i="2"/>
  <c r="D805" i="2"/>
  <c r="D809" i="2"/>
  <c r="D791" i="2"/>
  <c r="D777" i="2"/>
  <c r="D786" i="2"/>
  <c r="D783" i="2"/>
  <c r="D787" i="2"/>
  <c r="D794" i="2"/>
  <c r="D801" i="2"/>
  <c r="D782" i="2"/>
  <c r="D807" i="2"/>
  <c r="D792" i="2"/>
  <c r="D797" i="2"/>
  <c r="D793" i="2"/>
  <c r="D804" i="2"/>
  <c r="D784" i="2"/>
  <c r="D789" i="2"/>
  <c r="D799" i="2"/>
  <c r="F599" i="2" l="1"/>
  <c r="F601" i="2"/>
  <c r="D612" i="2"/>
  <c r="E609" i="2"/>
  <c r="G606" i="2"/>
  <c r="A605" i="2"/>
  <c r="G603" i="2"/>
  <c r="C600" i="2"/>
  <c r="F602" i="2"/>
  <c r="C612" i="2"/>
  <c r="D609" i="2"/>
  <c r="E606" i="2"/>
  <c r="E603" i="2"/>
  <c r="B600" i="2"/>
  <c r="F603" i="2"/>
  <c r="B612" i="2"/>
  <c r="C609" i="2"/>
  <c r="D606" i="2"/>
  <c r="C603" i="2"/>
  <c r="A600" i="2"/>
  <c r="G609" i="2"/>
  <c r="G613" i="2"/>
  <c r="A612" i="2"/>
  <c r="B609" i="2"/>
  <c r="C606" i="2"/>
  <c r="B603" i="2"/>
  <c r="C605" i="2"/>
  <c r="A608" i="2"/>
  <c r="E613" i="2"/>
  <c r="G610" i="2"/>
  <c r="A609" i="2"/>
  <c r="B606" i="2"/>
  <c r="A603" i="2"/>
  <c r="G601" i="2"/>
  <c r="F600" i="2"/>
  <c r="B605" i="2"/>
  <c r="D613" i="2"/>
  <c r="E610" i="2"/>
  <c r="G607" i="2"/>
  <c r="A606" i="2"/>
  <c r="E601" i="2"/>
  <c r="G600" i="2"/>
  <c r="C613" i="2"/>
  <c r="D610" i="2"/>
  <c r="E607" i="2"/>
  <c r="G604" i="2"/>
  <c r="C601" i="2"/>
  <c r="E604" i="2"/>
  <c r="B601" i="2"/>
  <c r="A602" i="2"/>
  <c r="E612" i="2"/>
  <c r="G614" i="2"/>
  <c r="A613" i="2"/>
  <c r="B610" i="2"/>
  <c r="C607" i="2"/>
  <c r="C604" i="2"/>
  <c r="A601" i="2"/>
  <c r="G599" i="2"/>
  <c r="A611" i="2"/>
  <c r="F604" i="2"/>
  <c r="E614" i="2"/>
  <c r="G611" i="2"/>
  <c r="A610" i="2"/>
  <c r="B607" i="2"/>
  <c r="B604" i="2"/>
  <c r="E599" i="2"/>
  <c r="E600" i="2"/>
  <c r="D614" i="2"/>
  <c r="E611" i="2"/>
  <c r="G608" i="2"/>
  <c r="A607" i="2"/>
  <c r="A604" i="2"/>
  <c r="G602" i="2"/>
  <c r="C599" i="2"/>
  <c r="G612" i="2"/>
  <c r="B613" i="2"/>
  <c r="D611" i="2"/>
  <c r="E608" i="2"/>
  <c r="G605" i="2"/>
  <c r="E602" i="2"/>
  <c r="B599" i="2"/>
  <c r="B608" i="2"/>
  <c r="C610" i="2"/>
  <c r="C614" i="2"/>
  <c r="B614" i="2"/>
  <c r="C611" i="2"/>
  <c r="D608" i="2"/>
  <c r="E605" i="2"/>
  <c r="C602" i="2"/>
  <c r="A599" i="2"/>
  <c r="D607" i="2"/>
  <c r="A614" i="2"/>
  <c r="B611" i="2"/>
  <c r="C608" i="2"/>
  <c r="D605" i="2"/>
  <c r="B602" i="2"/>
  <c r="F606" i="2" l="1"/>
  <c r="F609" i="2"/>
  <c r="F608" i="2"/>
  <c r="F611" i="2"/>
  <c r="F614" i="2"/>
  <c r="F610" i="2"/>
  <c r="F607" i="2"/>
  <c r="F605" i="2"/>
  <c r="F613" i="2"/>
  <c r="F612" i="2"/>
  <c r="E357" i="2" l="1"/>
  <c r="E353" i="2"/>
  <c r="G350" i="2"/>
  <c r="A346" i="2"/>
  <c r="B343" i="2"/>
  <c r="C353" i="2"/>
  <c r="E350" i="2"/>
  <c r="G347" i="2"/>
  <c r="A343" i="2"/>
  <c r="B353" i="2"/>
  <c r="C350" i="2"/>
  <c r="E347" i="2"/>
  <c r="G344" i="2"/>
  <c r="G362" i="2"/>
  <c r="G354" i="2"/>
  <c r="A353" i="2"/>
  <c r="B350" i="2"/>
  <c r="C347" i="2"/>
  <c r="E344" i="2"/>
  <c r="G341" i="2"/>
  <c r="B357" i="2"/>
  <c r="E358" i="2"/>
  <c r="E354" i="2"/>
  <c r="A350" i="2"/>
  <c r="B347" i="2"/>
  <c r="C344" i="2"/>
  <c r="E341" i="2"/>
  <c r="C358" i="2"/>
  <c r="C354" i="2"/>
  <c r="G351" i="2"/>
  <c r="A347" i="2"/>
  <c r="B344" i="2"/>
  <c r="C341" i="2"/>
  <c r="A361" i="2"/>
  <c r="B358" i="2"/>
  <c r="B354" i="2"/>
  <c r="E351" i="2"/>
  <c r="G348" i="2"/>
  <c r="A344" i="2"/>
  <c r="B341" i="2"/>
  <c r="B361" i="2"/>
  <c r="G363" i="2"/>
  <c r="G359" i="2"/>
  <c r="A358" i="2"/>
  <c r="G355" i="2"/>
  <c r="A354" i="2"/>
  <c r="C351" i="2"/>
  <c r="E348" i="2"/>
  <c r="G345" i="2"/>
  <c r="A341" i="2"/>
  <c r="C357" i="2"/>
  <c r="E362" i="2"/>
  <c r="E363" i="2"/>
  <c r="E359" i="2"/>
  <c r="E355" i="2"/>
  <c r="B351" i="2"/>
  <c r="C348" i="2"/>
  <c r="E345" i="2"/>
  <c r="G342" i="2"/>
  <c r="C363" i="2"/>
  <c r="C359" i="2"/>
  <c r="C355" i="2"/>
  <c r="A351" i="2"/>
  <c r="B348" i="2"/>
  <c r="C345" i="2"/>
  <c r="E342" i="2"/>
  <c r="B363" i="2"/>
  <c r="B359" i="2"/>
  <c r="B355" i="2"/>
  <c r="G352" i="2"/>
  <c r="A348" i="2"/>
  <c r="B345" i="2"/>
  <c r="C342" i="2"/>
  <c r="G360" i="2"/>
  <c r="A359" i="2"/>
  <c r="G356" i="2"/>
  <c r="A355" i="2"/>
  <c r="E352" i="2"/>
  <c r="G349" i="2"/>
  <c r="A345" i="2"/>
  <c r="B342" i="2"/>
  <c r="B362" i="2"/>
  <c r="E360" i="2"/>
  <c r="E356" i="2"/>
  <c r="C352" i="2"/>
  <c r="E349" i="2"/>
  <c r="G346" i="2"/>
  <c r="A342" i="2"/>
  <c r="A357" i="2"/>
  <c r="A362" i="2"/>
  <c r="C360" i="2"/>
  <c r="C356" i="2"/>
  <c r="B352" i="2"/>
  <c r="C349" i="2"/>
  <c r="E346" i="2"/>
  <c r="G343" i="2"/>
  <c r="C361" i="2"/>
  <c r="C362" i="2"/>
  <c r="A363" i="2"/>
  <c r="B360" i="2"/>
  <c r="B356" i="2"/>
  <c r="A352" i="2"/>
  <c r="B349" i="2"/>
  <c r="C346" i="2"/>
  <c r="E343" i="2"/>
  <c r="E361" i="2"/>
  <c r="G358" i="2"/>
  <c r="G361" i="2"/>
  <c r="A360" i="2"/>
  <c r="G357" i="2"/>
  <c r="A356" i="2"/>
  <c r="G353" i="2"/>
  <c r="A349" i="2"/>
  <c r="B346" i="2"/>
  <c r="C343" i="2"/>
  <c r="F362" i="2" l="1"/>
  <c r="F350" i="2"/>
  <c r="F351" i="2"/>
  <c r="F353" i="2"/>
  <c r="F352" i="2"/>
  <c r="F363" i="2"/>
  <c r="F361" i="2"/>
  <c r="F341" i="2"/>
  <c r="F357" i="2"/>
  <c r="F356" i="2"/>
  <c r="F355" i="2"/>
  <c r="F354" i="2"/>
  <c r="F345" i="2"/>
  <c r="F346" i="2"/>
  <c r="F344" i="2"/>
  <c r="F342" i="2"/>
  <c r="F347" i="2"/>
  <c r="F348" i="2"/>
  <c r="F343" i="2"/>
  <c r="F349" i="2"/>
  <c r="F358" i="2" l="1"/>
  <c r="F359" i="2"/>
  <c r="F360" i="2"/>
  <c r="F203" i="2" l="1"/>
  <c r="E258" i="2" l="1"/>
  <c r="B272" i="2"/>
  <c r="G268" i="2"/>
  <c r="C267" i="2"/>
  <c r="B262" i="2"/>
  <c r="B258" i="2"/>
  <c r="F267" i="2"/>
  <c r="A272" i="2"/>
  <c r="E268" i="2"/>
  <c r="B267" i="2"/>
  <c r="G263" i="2"/>
  <c r="A262" i="2"/>
  <c r="G259" i="2"/>
  <c r="A258" i="2"/>
  <c r="E267" i="2"/>
  <c r="A266" i="2"/>
  <c r="D268" i="2"/>
  <c r="A267" i="2"/>
  <c r="E263" i="2"/>
  <c r="E259" i="2"/>
  <c r="G269" i="2"/>
  <c r="C268" i="2"/>
  <c r="C259" i="2"/>
  <c r="F264" i="2"/>
  <c r="A271" i="2"/>
  <c r="D267" i="2"/>
  <c r="E269" i="2"/>
  <c r="B268" i="2"/>
  <c r="G264" i="2"/>
  <c r="B263" i="2"/>
  <c r="B259" i="2"/>
  <c r="F263" i="2"/>
  <c r="D269" i="2"/>
  <c r="A268" i="2"/>
  <c r="E264" i="2"/>
  <c r="A263" i="2"/>
  <c r="G260" i="2"/>
  <c r="A259" i="2"/>
  <c r="G256" i="2"/>
  <c r="C272" i="2"/>
  <c r="G270" i="2"/>
  <c r="C269" i="2"/>
  <c r="E260" i="2"/>
  <c r="E256" i="2"/>
  <c r="E270" i="2"/>
  <c r="B269" i="2"/>
  <c r="G265" i="2"/>
  <c r="C264" i="2"/>
  <c r="C260" i="2"/>
  <c r="C256" i="2"/>
  <c r="D272" i="2"/>
  <c r="F256" i="2"/>
  <c r="D270" i="2"/>
  <c r="A269" i="2"/>
  <c r="E265" i="2"/>
  <c r="B264" i="2"/>
  <c r="B260" i="2"/>
  <c r="B256" i="2"/>
  <c r="C262" i="2"/>
  <c r="F257" i="2"/>
  <c r="G271" i="2"/>
  <c r="C270" i="2"/>
  <c r="D265" i="2"/>
  <c r="A264" i="2"/>
  <c r="G261" i="2"/>
  <c r="A260" i="2"/>
  <c r="G257" i="2"/>
  <c r="A256" i="2"/>
  <c r="F262" i="2"/>
  <c r="C258" i="2"/>
  <c r="F258" i="2"/>
  <c r="E271" i="2"/>
  <c r="B270" i="2"/>
  <c r="G266" i="2"/>
  <c r="C265" i="2"/>
  <c r="E261" i="2"/>
  <c r="E257" i="2"/>
  <c r="E262" i="2"/>
  <c r="F259" i="2"/>
  <c r="D271" i="2"/>
  <c r="A270" i="2"/>
  <c r="E266" i="2"/>
  <c r="B265" i="2"/>
  <c r="C261" i="2"/>
  <c r="C257" i="2"/>
  <c r="B266" i="2"/>
  <c r="F260" i="2"/>
  <c r="G272" i="2"/>
  <c r="C271" i="2"/>
  <c r="D266" i="2"/>
  <c r="A265" i="2"/>
  <c r="B261" i="2"/>
  <c r="B257" i="2"/>
  <c r="C263" i="2"/>
  <c r="F261" i="2"/>
  <c r="E272" i="2"/>
  <c r="B271" i="2"/>
  <c r="G267" i="2"/>
  <c r="C266" i="2"/>
  <c r="G262" i="2"/>
  <c r="A261" i="2"/>
  <c r="G258" i="2"/>
  <c r="A257" i="2"/>
  <c r="F272" i="2" l="1"/>
  <c r="F266" i="2"/>
  <c r="F268" i="2"/>
  <c r="F265" i="2"/>
  <c r="F269" i="2"/>
  <c r="F270" i="2"/>
  <c r="F271" i="2"/>
  <c r="B330" i="2" l="1"/>
  <c r="C326" i="2"/>
  <c r="C322" i="2"/>
  <c r="C318" i="2"/>
  <c r="C314" i="2"/>
  <c r="C310" i="2"/>
  <c r="C306" i="2"/>
  <c r="E319" i="2"/>
  <c r="G338" i="2"/>
  <c r="A336" i="2"/>
  <c r="B333" i="2"/>
  <c r="A330" i="2"/>
  <c r="B326" i="2"/>
  <c r="B322" i="2"/>
  <c r="B318" i="2"/>
  <c r="B314" i="2"/>
  <c r="B310" i="2"/>
  <c r="B306" i="2"/>
  <c r="B336" i="2"/>
  <c r="E320" i="2"/>
  <c r="E338" i="2"/>
  <c r="A306" i="2"/>
  <c r="D338" i="2"/>
  <c r="E335" i="2"/>
  <c r="E332" i="2"/>
  <c r="G329" i="2"/>
  <c r="G325" i="2"/>
  <c r="G321" i="2"/>
  <c r="G317" i="2"/>
  <c r="G313" i="2"/>
  <c r="G309" i="2"/>
  <c r="A310" i="2"/>
  <c r="E321" i="2"/>
  <c r="E306" i="2"/>
  <c r="E322" i="2"/>
  <c r="C338" i="2"/>
  <c r="D335" i="2"/>
  <c r="D332" i="2"/>
  <c r="C329" i="2"/>
  <c r="C325" i="2"/>
  <c r="C321" i="2"/>
  <c r="C317" i="2"/>
  <c r="C313" i="2"/>
  <c r="C309" i="2"/>
  <c r="A326" i="2"/>
  <c r="A329" i="2"/>
  <c r="A325" i="2"/>
  <c r="A321" i="2"/>
  <c r="A317" i="2"/>
  <c r="A313" i="2"/>
  <c r="A309" i="2"/>
  <c r="E318" i="2"/>
  <c r="A318" i="2"/>
  <c r="E323" i="2"/>
  <c r="B321" i="2"/>
  <c r="B335" i="2"/>
  <c r="E309" i="2"/>
  <c r="E325" i="2"/>
  <c r="E337" i="2"/>
  <c r="A335" i="2"/>
  <c r="A332" i="2"/>
  <c r="G328" i="2"/>
  <c r="G324" i="2"/>
  <c r="G320" i="2"/>
  <c r="G316" i="2"/>
  <c r="G312" i="2"/>
  <c r="G308" i="2"/>
  <c r="A339" i="2"/>
  <c r="B313" i="2"/>
  <c r="E308" i="2"/>
  <c r="D337" i="2"/>
  <c r="G334" i="2"/>
  <c r="E331" i="2"/>
  <c r="C328" i="2"/>
  <c r="C324" i="2"/>
  <c r="C320" i="2"/>
  <c r="C316" i="2"/>
  <c r="C312" i="2"/>
  <c r="C308" i="2"/>
  <c r="A322" i="2"/>
  <c r="B325" i="2"/>
  <c r="E327" i="2"/>
  <c r="C337" i="2"/>
  <c r="E334" i="2"/>
  <c r="D331" i="2"/>
  <c r="B328" i="2"/>
  <c r="B324" i="2"/>
  <c r="B320" i="2"/>
  <c r="B316" i="2"/>
  <c r="B312" i="2"/>
  <c r="B308" i="2"/>
  <c r="A333" i="2"/>
  <c r="E328" i="2"/>
  <c r="B337" i="2"/>
  <c r="D334" i="2"/>
  <c r="C331" i="2"/>
  <c r="A328" i="2"/>
  <c r="A324" i="2"/>
  <c r="A320" i="2"/>
  <c r="A316" i="2"/>
  <c r="A312" i="2"/>
  <c r="A308" i="2"/>
  <c r="B338" i="2"/>
  <c r="E326" i="2"/>
  <c r="E329" i="2"/>
  <c r="G339" i="2"/>
  <c r="A337" i="2"/>
  <c r="C334" i="2"/>
  <c r="B331" i="2"/>
  <c r="G327" i="2"/>
  <c r="G323" i="2"/>
  <c r="G319" i="2"/>
  <c r="G315" i="2"/>
  <c r="G311" i="2"/>
  <c r="G307" i="2"/>
  <c r="B329" i="2"/>
  <c r="A338" i="2"/>
  <c r="E311" i="2"/>
  <c r="E314" i="2"/>
  <c r="E339" i="2"/>
  <c r="G336" i="2"/>
  <c r="B334" i="2"/>
  <c r="A331" i="2"/>
  <c r="C327" i="2"/>
  <c r="C323" i="2"/>
  <c r="C319" i="2"/>
  <c r="C315" i="2"/>
  <c r="C311" i="2"/>
  <c r="C307" i="2"/>
  <c r="C333" i="2"/>
  <c r="G335" i="2"/>
  <c r="C335" i="2"/>
  <c r="E310" i="2"/>
  <c r="D339" i="2"/>
  <c r="E336" i="2"/>
  <c r="A334" i="2"/>
  <c r="G330" i="2"/>
  <c r="B327" i="2"/>
  <c r="B323" i="2"/>
  <c r="B319" i="2"/>
  <c r="B315" i="2"/>
  <c r="B311" i="2"/>
  <c r="B307" i="2"/>
  <c r="D330" i="2"/>
  <c r="B317" i="2"/>
  <c r="B309" i="2"/>
  <c r="E324" i="2"/>
  <c r="E313" i="2"/>
  <c r="E316" i="2"/>
  <c r="C339" i="2"/>
  <c r="D336" i="2"/>
  <c r="E333" i="2"/>
  <c r="E330" i="2"/>
  <c r="A327" i="2"/>
  <c r="A323" i="2"/>
  <c r="A319" i="2"/>
  <c r="A315" i="2"/>
  <c r="A311" i="2"/>
  <c r="A307" i="2"/>
  <c r="A314" i="2"/>
  <c r="E307" i="2"/>
  <c r="C332" i="2"/>
  <c r="B332" i="2"/>
  <c r="E312" i="2"/>
  <c r="E315" i="2"/>
  <c r="E317" i="2"/>
  <c r="B339" i="2"/>
  <c r="C336" i="2"/>
  <c r="D333" i="2"/>
  <c r="C330" i="2"/>
  <c r="G326" i="2"/>
  <c r="G322" i="2"/>
  <c r="G318" i="2"/>
  <c r="G314" i="2"/>
  <c r="G310" i="2"/>
  <c r="G306" i="2"/>
  <c r="G333" i="2" l="1"/>
  <c r="G332" i="2"/>
  <c r="G337" i="2"/>
  <c r="G331" i="2"/>
  <c r="C140" i="2" l="1"/>
  <c r="B140" i="2"/>
  <c r="G139" i="2"/>
  <c r="A139" i="2"/>
  <c r="C143" i="2"/>
  <c r="G138" i="2"/>
  <c r="A143" i="2"/>
  <c r="C138" i="2"/>
  <c r="A140" i="2"/>
  <c r="B138" i="2"/>
  <c r="B143" i="2"/>
  <c r="C142" i="2"/>
  <c r="A142" i="2"/>
  <c r="A138" i="2"/>
  <c r="G140" i="2"/>
  <c r="C139" i="2"/>
  <c r="G142" i="2"/>
  <c r="G141" i="2"/>
  <c r="G137" i="2"/>
  <c r="G143" i="2"/>
  <c r="B142" i="2"/>
  <c r="C141" i="2"/>
  <c r="C137" i="2"/>
  <c r="B139" i="2"/>
  <c r="B137" i="2"/>
  <c r="B141" i="2"/>
  <c r="A141" i="2"/>
  <c r="A137" i="2"/>
  <c r="E138" i="2" l="1"/>
  <c r="E139" i="2"/>
  <c r="E145" i="2"/>
  <c r="E147" i="2"/>
  <c r="G149" i="2"/>
  <c r="A152" i="2"/>
  <c r="D147" i="2"/>
  <c r="E140" i="2"/>
  <c r="F145" i="2"/>
  <c r="F147" i="2"/>
  <c r="A150" i="2"/>
  <c r="B152" i="2"/>
  <c r="D145" i="2"/>
  <c r="E141" i="2"/>
  <c r="G145" i="2"/>
  <c r="G147" i="2"/>
  <c r="B150" i="2"/>
  <c r="C152" i="2"/>
  <c r="F149" i="2"/>
  <c r="E142" i="2"/>
  <c r="A148" i="2"/>
  <c r="C150" i="2"/>
  <c r="D152" i="2"/>
  <c r="A144" i="2"/>
  <c r="B146" i="2"/>
  <c r="C148" i="2"/>
  <c r="E150" i="2"/>
  <c r="F152" i="2"/>
  <c r="E143" i="2"/>
  <c r="B144" i="2"/>
  <c r="C146" i="2"/>
  <c r="D148" i="2"/>
  <c r="F150" i="2"/>
  <c r="G152" i="2"/>
  <c r="C144" i="2"/>
  <c r="D146" i="2"/>
  <c r="E148" i="2"/>
  <c r="G150" i="2"/>
  <c r="D150" i="2"/>
  <c r="D144" i="2"/>
  <c r="E146" i="2"/>
  <c r="F148" i="2"/>
  <c r="A151" i="2"/>
  <c r="A153" i="2"/>
  <c r="E144" i="2"/>
  <c r="F146" i="2"/>
  <c r="G148" i="2"/>
  <c r="B151" i="2"/>
  <c r="B153" i="2"/>
  <c r="F144" i="2"/>
  <c r="G146" i="2"/>
  <c r="A149" i="2"/>
  <c r="C151" i="2"/>
  <c r="C153" i="2"/>
  <c r="B148" i="2"/>
  <c r="G144" i="2"/>
  <c r="B149" i="2"/>
  <c r="D151" i="2"/>
  <c r="D153" i="2"/>
  <c r="A146" i="2"/>
  <c r="A145" i="2"/>
  <c r="A147" i="2"/>
  <c r="C149" i="2"/>
  <c r="E151" i="2"/>
  <c r="E153" i="2"/>
  <c r="B145" i="2"/>
  <c r="B147" i="2"/>
  <c r="D149" i="2"/>
  <c r="F151" i="2"/>
  <c r="F153" i="2"/>
  <c r="E152" i="2"/>
  <c r="E137" i="2"/>
  <c r="C145" i="2"/>
  <c r="C147" i="2"/>
  <c r="E149" i="2"/>
  <c r="G151" i="2"/>
  <c r="G153" i="2"/>
  <c r="E424" i="2" l="1"/>
  <c r="E615" i="2" l="1"/>
  <c r="C615" i="2"/>
  <c r="A615" i="2"/>
  <c r="B615" i="2"/>
  <c r="F615" i="2"/>
  <c r="D615" i="2"/>
  <c r="G615" i="2"/>
  <c r="F444" i="2" l="1"/>
  <c r="E444" i="2"/>
  <c r="D444" i="2"/>
  <c r="A444" i="2"/>
  <c r="B444" i="2"/>
  <c r="G444" i="2"/>
  <c r="C444" i="2"/>
  <c r="G340" i="2"/>
  <c r="F340" i="2"/>
  <c r="D340" i="2"/>
  <c r="E340" i="2"/>
  <c r="C340" i="2"/>
  <c r="B340" i="2"/>
  <c r="A340" i="2"/>
  <c r="F394" i="2"/>
  <c r="C80" i="2" l="1"/>
  <c r="F80" i="2"/>
  <c r="B80" i="2"/>
  <c r="A80" i="2"/>
  <c r="G80" i="2"/>
  <c r="E80" i="2"/>
  <c r="F402" i="2"/>
  <c r="Z14" i="2" l="1"/>
  <c r="U19" i="2"/>
  <c r="U20" i="2"/>
  <c r="U18" i="2"/>
  <c r="Z12" i="2"/>
  <c r="Z13" i="2"/>
  <c r="F863" i="2"/>
  <c r="F503" i="2"/>
  <c r="F870" i="2"/>
  <c r="F869" i="2"/>
  <c r="F510" i="2"/>
  <c r="F868" i="2"/>
  <c r="F509" i="2"/>
  <c r="F867" i="2"/>
  <c r="F508" i="2"/>
  <c r="F866" i="2"/>
  <c r="F507" i="2"/>
  <c r="F865" i="2"/>
  <c r="F506" i="2"/>
  <c r="F864" i="2"/>
  <c r="F505" i="2"/>
  <c r="F504" i="2"/>
  <c r="F852" i="2" l="1"/>
  <c r="F254" i="2" l="1"/>
  <c r="E434" i="2" l="1"/>
  <c r="E433" i="2"/>
  <c r="U14" i="2" s="1"/>
  <c r="E432" i="2"/>
  <c r="E431" i="2"/>
  <c r="E430" i="2"/>
  <c r="U13" i="2" s="1"/>
  <c r="E435" i="2"/>
  <c r="E429" i="2"/>
  <c r="U12" i="2" s="1"/>
  <c r="E428" i="2"/>
  <c r="E427" i="2"/>
  <c r="K21" i="2" s="1"/>
  <c r="E426" i="2"/>
  <c r="E425" i="2"/>
  <c r="E423" i="2"/>
  <c r="E422" i="2"/>
  <c r="K18" i="2" s="1"/>
  <c r="E420" i="2"/>
  <c r="E421" i="2"/>
  <c r="K19" i="2" s="1"/>
  <c r="E95" i="2"/>
  <c r="E94" i="2"/>
  <c r="E93" i="2"/>
  <c r="E92" i="2"/>
  <c r="E91" i="2"/>
  <c r="E90" i="2"/>
  <c r="E89" i="2"/>
  <c r="E88" i="2"/>
  <c r="E96" i="2"/>
  <c r="E87" i="2"/>
  <c r="E86" i="2"/>
  <c r="E85" i="2"/>
  <c r="E84" i="2"/>
  <c r="E99" i="2"/>
  <c r="E83" i="2"/>
  <c r="E98" i="2"/>
  <c r="E82" i="2"/>
  <c r="E97" i="2"/>
  <c r="E81" i="2"/>
  <c r="E471" i="2"/>
  <c r="E472" i="2"/>
  <c r="E469" i="2"/>
  <c r="E483" i="2"/>
  <c r="E468" i="2"/>
  <c r="E482" i="2"/>
  <c r="E466" i="2"/>
  <c r="E481" i="2"/>
  <c r="E465" i="2"/>
  <c r="E470" i="2"/>
  <c r="E480" i="2"/>
  <c r="E464" i="2"/>
  <c r="E479" i="2"/>
  <c r="E463" i="2"/>
  <c r="E485" i="2"/>
  <c r="E478" i="2"/>
  <c r="E462" i="2"/>
  <c r="E488" i="2"/>
  <c r="E484" i="2"/>
  <c r="E477" i="2"/>
  <c r="E461" i="2"/>
  <c r="E486" i="2"/>
  <c r="E476" i="2"/>
  <c r="E487" i="2"/>
  <c r="E475" i="2"/>
  <c r="E490" i="2"/>
  <c r="E474" i="2"/>
  <c r="E489" i="2"/>
  <c r="E473" i="2"/>
  <c r="E849" i="2"/>
  <c r="E847" i="2"/>
  <c r="E846" i="2"/>
  <c r="E845" i="2"/>
  <c r="E850" i="2"/>
  <c r="E848" i="2"/>
  <c r="E854" i="2"/>
  <c r="E853" i="2"/>
  <c r="E852" i="2"/>
  <c r="E851" i="2"/>
  <c r="A433" i="2" l="1"/>
  <c r="D705" i="2"/>
  <c r="A435" i="2"/>
  <c r="A430" i="2"/>
  <c r="D676" i="2"/>
  <c r="D681" i="2"/>
  <c r="A421" i="2"/>
  <c r="A425" i="2"/>
  <c r="D712" i="2"/>
  <c r="D724" i="2"/>
  <c r="D708" i="2"/>
  <c r="D703" i="2"/>
  <c r="D680" i="2"/>
  <c r="A423" i="2"/>
  <c r="D717" i="2"/>
  <c r="D679" i="2"/>
  <c r="D704" i="2"/>
  <c r="D716" i="2"/>
  <c r="A437" i="2"/>
  <c r="D706" i="2"/>
  <c r="D692" i="2"/>
  <c r="D685" i="2"/>
  <c r="D696" i="2"/>
  <c r="A436" i="2"/>
  <c r="D684" i="2"/>
  <c r="A428" i="2"/>
  <c r="D691" i="2"/>
  <c r="A431" i="2"/>
  <c r="D698" i="2"/>
  <c r="D694" i="2"/>
  <c r="D695" i="2"/>
  <c r="D699" i="2"/>
  <c r="D722" i="2"/>
  <c r="A420" i="2"/>
  <c r="D673" i="2"/>
  <c r="D689" i="2"/>
  <c r="A429" i="2"/>
  <c r="D715" i="2"/>
  <c r="D686" i="2"/>
  <c r="A422" i="2"/>
  <c r="D719" i="2"/>
  <c r="D682" i="2"/>
  <c r="D677" i="2"/>
  <c r="D697" i="2"/>
  <c r="A426" i="2"/>
  <c r="D725" i="2"/>
  <c r="D720" i="2"/>
  <c r="A440" i="2"/>
  <c r="D721" i="2"/>
  <c r="D707" i="2"/>
  <c r="D709" i="2"/>
  <c r="A424" i="2"/>
  <c r="D693" i="2"/>
  <c r="D683" i="2"/>
  <c r="D687" i="2"/>
  <c r="D674" i="2"/>
  <c r="A442" i="2"/>
  <c r="A427" i="2"/>
  <c r="D711" i="2"/>
  <c r="D690" i="2"/>
  <c r="D688" i="2"/>
  <c r="D700" i="2"/>
  <c r="D701" i="2"/>
  <c r="D710" i="2"/>
  <c r="A439" i="2"/>
  <c r="A441" i="2"/>
  <c r="D672" i="2"/>
  <c r="D718" i="2"/>
  <c r="D675" i="2"/>
  <c r="A443" i="2"/>
  <c r="A434" i="2"/>
  <c r="D713" i="2"/>
  <c r="D702" i="2"/>
  <c r="D678" i="2"/>
  <c r="A438" i="2"/>
  <c r="A432" i="2"/>
  <c r="D723" i="2"/>
  <c r="D714" i="2"/>
  <c r="D168" i="2"/>
  <c r="D264" i="2"/>
  <c r="D263" i="2"/>
  <c r="D604" i="2"/>
  <c r="D599" i="2"/>
  <c r="D602" i="2"/>
  <c r="D600" i="2"/>
  <c r="D601" i="2"/>
  <c r="D603" i="2"/>
  <c r="D262" i="2" l="1"/>
  <c r="Y13" i="2" s="1"/>
  <c r="D260" i="2"/>
  <c r="T20" i="2" s="1"/>
  <c r="D257" i="2"/>
  <c r="T19" i="2" s="1"/>
  <c r="D256" i="2"/>
  <c r="T18" i="2" s="1"/>
  <c r="D261" i="2"/>
  <c r="Y12" i="2" s="1"/>
  <c r="D259" i="2"/>
  <c r="Y14" i="2" s="1"/>
  <c r="D258" i="2"/>
  <c r="D504" i="2" l="1"/>
  <c r="D503" i="2"/>
  <c r="D506" i="2"/>
  <c r="D507" i="2"/>
  <c r="D505" i="2"/>
  <c r="D508" i="2"/>
  <c r="D509" i="2"/>
  <c r="D510" i="2"/>
  <c r="D394" i="2" l="1"/>
  <c r="D402" i="2" l="1"/>
  <c r="D360" i="2" l="1"/>
  <c r="D347" i="2"/>
  <c r="D351" i="2"/>
  <c r="D362" i="2"/>
  <c r="D352" i="2"/>
  <c r="D361" i="2"/>
  <c r="D355" i="2"/>
  <c r="D343" i="2"/>
  <c r="D344" i="2"/>
  <c r="D348" i="2"/>
  <c r="D358" i="2"/>
  <c r="D356" i="2"/>
  <c r="D342" i="2"/>
  <c r="D363" i="2"/>
  <c r="D346" i="2"/>
  <c r="D354" i="2"/>
  <c r="D357" i="2"/>
  <c r="D345" i="2"/>
  <c r="D349" i="2"/>
  <c r="D341" i="2"/>
  <c r="D353" i="2"/>
  <c r="D350" i="2" l="1"/>
  <c r="D359" i="2"/>
  <c r="F93" i="2" l="1"/>
  <c r="F98" i="2"/>
  <c r="A86" i="2"/>
  <c r="F95" i="2"/>
  <c r="F87" i="2"/>
  <c r="F88" i="2"/>
  <c r="F92" i="2"/>
  <c r="F103" i="2"/>
  <c r="F100" i="2"/>
  <c r="F84" i="2"/>
  <c r="F89" i="2"/>
  <c r="F81" i="2"/>
  <c r="F85" i="2"/>
  <c r="F97" i="2"/>
  <c r="F101" i="2"/>
  <c r="F86" i="2"/>
  <c r="F90" i="2"/>
  <c r="F102" i="2"/>
  <c r="F94" i="2"/>
  <c r="F83" i="2"/>
  <c r="F82" i="2"/>
  <c r="F96" i="2"/>
  <c r="F91" i="2"/>
  <c r="F99" i="2"/>
  <c r="D80" i="2"/>
  <c r="D100" i="2"/>
  <c r="D84" i="2"/>
  <c r="D99" i="2"/>
  <c r="D87" i="2"/>
  <c r="D98" i="2"/>
  <c r="D93" i="2"/>
  <c r="D97" i="2"/>
  <c r="D85" i="2"/>
  <c r="D92" i="2"/>
  <c r="D81" i="2"/>
  <c r="D102" i="2"/>
  <c r="D91" i="2"/>
  <c r="D88" i="2"/>
  <c r="D96" i="2"/>
  <c r="D90" i="2"/>
  <c r="D82" i="2"/>
  <c r="D95" i="2"/>
  <c r="D103" i="2"/>
  <c r="D83" i="2"/>
  <c r="D101" i="2"/>
  <c r="D86" i="2"/>
  <c r="D94" i="2"/>
  <c r="D89" i="2"/>
  <c r="A87" i="2" l="1"/>
  <c r="A98" i="2"/>
  <c r="A99" i="2"/>
  <c r="A97" i="2"/>
  <c r="A81" i="2"/>
  <c r="A90" i="2"/>
  <c r="A94" i="2"/>
  <c r="A83" i="2"/>
  <c r="A92" i="2"/>
  <c r="A100" i="2"/>
  <c r="A101" i="2"/>
  <c r="A93" i="2"/>
  <c r="A85" i="2"/>
  <c r="A88" i="2"/>
  <c r="A95" i="2"/>
  <c r="A89" i="2"/>
  <c r="A96" i="2"/>
  <c r="A91" i="2"/>
  <c r="A84" i="2"/>
  <c r="A102" i="2"/>
  <c r="A82" i="2"/>
  <c r="A103" i="2"/>
  <c r="D254" i="2" l="1"/>
  <c r="D863" i="2" l="1"/>
  <c r="D864" i="2"/>
  <c r="D869" i="2"/>
  <c r="D865" i="2"/>
  <c r="D870" i="2"/>
  <c r="D868" i="2"/>
  <c r="D867" i="2"/>
  <c r="D866" i="2"/>
  <c r="D852" i="2" l="1"/>
  <c r="D192" i="2" l="1"/>
  <c r="F137" i="2" l="1"/>
  <c r="F138" i="2"/>
  <c r="F139" i="2"/>
  <c r="F140" i="2"/>
  <c r="F141" i="2"/>
  <c r="F142" i="2"/>
  <c r="F143" i="2"/>
  <c r="F306" i="2" l="1"/>
  <c r="F334" i="2"/>
  <c r="F308" i="2"/>
  <c r="F329" i="2"/>
  <c r="F313" i="2"/>
  <c r="F332" i="2"/>
  <c r="F318" i="2"/>
  <c r="F309" i="2"/>
  <c r="F327" i="2"/>
  <c r="F321" i="2"/>
  <c r="F307" i="2"/>
  <c r="F322" i="2"/>
  <c r="F331" i="2"/>
  <c r="F326" i="2"/>
  <c r="F323" i="2"/>
  <c r="F314" i="2"/>
  <c r="F316" i="2"/>
  <c r="F310" i="2"/>
  <c r="F337" i="2"/>
  <c r="F319" i="2"/>
  <c r="F324" i="2"/>
  <c r="F315" i="2"/>
  <c r="F328" i="2"/>
  <c r="F325" i="2"/>
  <c r="F311" i="2"/>
  <c r="F333" i="2"/>
  <c r="F312" i="2"/>
  <c r="F330" i="2"/>
  <c r="F338" i="2"/>
  <c r="F320" i="2"/>
  <c r="F317" i="2"/>
  <c r="F336" i="2" l="1"/>
  <c r="F335" i="2"/>
  <c r="F339" i="2"/>
  <c r="D139" i="2" l="1"/>
  <c r="D137" i="2"/>
  <c r="D138" i="2"/>
  <c r="D142" i="2"/>
  <c r="D143" i="2"/>
  <c r="D140" i="2" l="1"/>
  <c r="D141" i="2"/>
  <c r="D324" i="2" l="1"/>
  <c r="D322" i="2"/>
  <c r="D315" i="2"/>
  <c r="D310" i="2"/>
  <c r="D317" i="2"/>
  <c r="D323" i="2"/>
  <c r="D312" i="2"/>
  <c r="D318" i="2"/>
  <c r="D306" i="2"/>
  <c r="D313" i="2"/>
  <c r="D308" i="2"/>
  <c r="D320" i="2"/>
  <c r="D316" i="2"/>
  <c r="D325" i="2"/>
  <c r="D327" i="2"/>
  <c r="D314" i="2"/>
  <c r="D309" i="2"/>
  <c r="D307" i="2"/>
  <c r="D321" i="2"/>
  <c r="D311" i="2"/>
  <c r="D326" i="2"/>
  <c r="D319" i="2"/>
  <c r="D329" i="2"/>
  <c r="D328" i="2"/>
  <c r="F661" i="2" l="1"/>
  <c r="D661" i="2" l="1"/>
  <c r="F164" i="2" l="1"/>
  <c r="F171" i="2"/>
  <c r="F169" i="2"/>
  <c r="F160" i="2"/>
  <c r="F159" i="2"/>
  <c r="F176" i="2"/>
  <c r="F166" i="2"/>
  <c r="F155" i="2"/>
  <c r="F168" i="2"/>
  <c r="F157" i="2"/>
  <c r="F162" i="2"/>
  <c r="F175" i="2"/>
  <c r="F172" i="2"/>
  <c r="F165" i="2"/>
  <c r="F158" i="2"/>
  <c r="F156" i="2"/>
  <c r="F161" i="2"/>
  <c r="F163" i="2"/>
  <c r="F167" i="2"/>
  <c r="F177" i="2"/>
  <c r="F173" i="2"/>
  <c r="F174" i="2"/>
  <c r="F170" i="2"/>
  <c r="F424" i="2" l="1"/>
  <c r="F426" i="2"/>
  <c r="F427" i="2"/>
  <c r="F428" i="2"/>
  <c r="L21" i="2" s="1"/>
  <c r="G435" i="2"/>
  <c r="F429" i="2"/>
  <c r="V12" i="2" s="1"/>
  <c r="G434" i="2"/>
  <c r="F425" i="2"/>
  <c r="F430" i="2"/>
  <c r="V13" i="2" s="1"/>
  <c r="F443" i="2"/>
  <c r="F423" i="2"/>
  <c r="F431" i="2"/>
  <c r="F442" i="2"/>
  <c r="F432" i="2"/>
  <c r="F441" i="2"/>
  <c r="F433" i="2"/>
  <c r="V14" i="2" s="1"/>
  <c r="F440" i="2"/>
  <c r="F439" i="2"/>
  <c r="F438" i="2"/>
  <c r="F420" i="2"/>
  <c r="F437" i="2"/>
  <c r="F421" i="2"/>
  <c r="L19" i="2" s="1"/>
  <c r="F436" i="2"/>
  <c r="F422" i="2"/>
  <c r="L18" i="2" s="1"/>
  <c r="F434" i="2" l="1"/>
  <c r="F435" i="2"/>
  <c r="B435" i="2"/>
  <c r="F490" i="2"/>
  <c r="F491" i="2"/>
  <c r="F476" i="2"/>
  <c r="F477" i="2"/>
  <c r="F474" i="2"/>
  <c r="F478" i="2"/>
  <c r="F463" i="2"/>
  <c r="F479" i="2"/>
  <c r="F464" i="2"/>
  <c r="F480" i="2"/>
  <c r="F473" i="2"/>
  <c r="F465" i="2"/>
  <c r="F481" i="2"/>
  <c r="F475" i="2"/>
  <c r="F466" i="2"/>
  <c r="F482" i="2"/>
  <c r="F468" i="2"/>
  <c r="F483" i="2"/>
  <c r="F489" i="2"/>
  <c r="F484" i="2"/>
  <c r="F469" i="2"/>
  <c r="F485" i="2"/>
  <c r="F470" i="2"/>
  <c r="F486" i="2"/>
  <c r="F462" i="2"/>
  <c r="F471" i="2"/>
  <c r="F487" i="2"/>
  <c r="F461" i="2"/>
  <c r="F472" i="2"/>
  <c r="F488" i="2"/>
  <c r="K9" i="2" l="1"/>
  <c r="L9" i="2"/>
  <c r="J9" i="2"/>
  <c r="K12" i="2"/>
  <c r="D22" i="4"/>
  <c r="U8" i="2"/>
  <c r="V7" i="2"/>
  <c r="Y7" i="2"/>
  <c r="C22" i="4"/>
  <c r="P19" i="2"/>
  <c r="Q20" i="2"/>
  <c r="AF8" i="2"/>
  <c r="V8" i="2"/>
  <c r="AA7" i="2"/>
  <c r="Y6" i="2"/>
  <c r="AD12" i="2"/>
  <c r="AE15" i="2"/>
  <c r="Z7" i="2"/>
  <c r="C24" i="4"/>
  <c r="AA6" i="2"/>
  <c r="AF12" i="2"/>
  <c r="T6" i="2"/>
  <c r="J8" i="2"/>
  <c r="P6" i="2"/>
  <c r="U6" i="2"/>
  <c r="U7" i="2"/>
  <c r="P14" i="2"/>
  <c r="L8" i="2"/>
  <c r="L6" i="2"/>
  <c r="J6" i="2"/>
  <c r="C18" i="4"/>
  <c r="P12" i="2"/>
  <c r="D11" i="4"/>
  <c r="AF13" i="2"/>
  <c r="AA8" i="2"/>
  <c r="O8" i="2"/>
  <c r="Q18" i="2"/>
  <c r="O19" i="2"/>
  <c r="O18" i="2"/>
  <c r="P8" i="2"/>
  <c r="Q14" i="2"/>
  <c r="AF14" i="2"/>
  <c r="T7" i="2"/>
  <c r="C11" i="4"/>
  <c r="AD7" i="2"/>
  <c r="AE8" i="2"/>
  <c r="AD6" i="2"/>
  <c r="Q12" i="2"/>
  <c r="L13" i="2"/>
  <c r="O7" i="2"/>
  <c r="C12" i="4"/>
  <c r="AD18" i="2"/>
  <c r="P7" i="2"/>
  <c r="AE12" i="2"/>
  <c r="AE7" i="2"/>
  <c r="V6" i="2"/>
  <c r="T8" i="2"/>
  <c r="J12" i="2"/>
  <c r="C23" i="4"/>
  <c r="D18" i="4"/>
  <c r="AF6" i="2"/>
  <c r="D24" i="4"/>
  <c r="L14" i="2"/>
  <c r="O14" i="2"/>
  <c r="O6" i="2"/>
  <c r="AD15" i="2"/>
  <c r="P20" i="2"/>
  <c r="P18" i="2"/>
  <c r="K6" i="2"/>
  <c r="AD8" i="2"/>
  <c r="AF15" i="2"/>
  <c r="C17" i="4"/>
  <c r="Y8" i="2"/>
  <c r="K13" i="2"/>
  <c r="AE18" i="2"/>
  <c r="D23" i="4"/>
  <c r="Z8" i="2"/>
  <c r="Q8" i="2"/>
  <c r="J14" i="2"/>
  <c r="C21" i="4"/>
  <c r="AE14" i="2"/>
  <c r="D21" i="4"/>
  <c r="K7" i="2"/>
  <c r="K8" i="2"/>
  <c r="D12" i="4"/>
  <c r="L7" i="2"/>
  <c r="C14" i="4"/>
  <c r="C20" i="4"/>
  <c r="AE6" i="2"/>
  <c r="D16" i="4"/>
  <c r="Z6" i="2"/>
  <c r="AF7" i="2"/>
  <c r="P13" i="2"/>
  <c r="Q7" i="2"/>
  <c r="J7" i="2"/>
  <c r="O13" i="2"/>
  <c r="O20" i="2"/>
  <c r="Q19" i="2"/>
  <c r="AE13" i="2"/>
  <c r="D14" i="4"/>
  <c r="L12" i="2"/>
  <c r="AD14" i="2"/>
  <c r="AD13" i="2"/>
  <c r="D20" i="4"/>
  <c r="K20" i="2"/>
  <c r="K14" i="2"/>
  <c r="M7" i="4"/>
  <c r="D17" i="4"/>
  <c r="Q13" i="2"/>
  <c r="C16" i="4"/>
  <c r="O12" i="2"/>
  <c r="L20" i="2"/>
  <c r="D13" i="4"/>
  <c r="D10" i="4"/>
  <c r="D19" i="4"/>
  <c r="D25" i="4"/>
  <c r="F498" i="2"/>
  <c r="F497" i="2"/>
  <c r="F496" i="2"/>
  <c r="F501" i="2"/>
  <c r="F495" i="2"/>
  <c r="F494" i="2"/>
  <c r="F500" i="2"/>
  <c r="F493" i="2"/>
  <c r="F499" i="2"/>
  <c r="D462" i="2" l="1"/>
  <c r="D480" i="2"/>
  <c r="D487" i="2"/>
  <c r="Y19" i="2" s="1"/>
  <c r="D465" i="2"/>
  <c r="D469" i="2"/>
  <c r="C25" i="4" s="1"/>
  <c r="D471" i="2"/>
  <c r="D466" i="2"/>
  <c r="D484" i="2"/>
  <c r="D478" i="2"/>
  <c r="C19" i="4" s="1"/>
  <c r="D491" i="2"/>
  <c r="D485" i="2"/>
  <c r="D472" i="2"/>
  <c r="D483" i="2"/>
  <c r="D479" i="2"/>
  <c r="D489" i="2"/>
  <c r="D461" i="2"/>
  <c r="D490" i="2"/>
  <c r="D463" i="2"/>
  <c r="D474" i="2"/>
  <c r="D477" i="2"/>
  <c r="D468" i="2"/>
  <c r="C10" i="4" s="1"/>
  <c r="D475" i="2"/>
  <c r="D473" i="2"/>
  <c r="D464" i="2"/>
  <c r="D470" i="2"/>
  <c r="D486" i="2"/>
  <c r="Y20" i="2" s="1"/>
  <c r="D481" i="2"/>
  <c r="D482" i="2"/>
  <c r="D488" i="2"/>
  <c r="D476" i="2"/>
  <c r="D442" i="2" l="1"/>
  <c r="D421" i="2"/>
  <c r="J19" i="2" s="1"/>
  <c r="D440" i="2"/>
  <c r="D428" i="2"/>
  <c r="J21" i="2" s="1"/>
  <c r="D431" i="2"/>
  <c r="J26" i="2" s="1"/>
  <c r="D439" i="2"/>
  <c r="D436" i="2"/>
  <c r="D443" i="2"/>
  <c r="D437" i="2"/>
  <c r="J13" i="2" s="1"/>
  <c r="D422" i="2"/>
  <c r="J18" i="2" s="1"/>
  <c r="D433" i="2"/>
  <c r="T14" i="2" s="1"/>
  <c r="D425" i="2"/>
  <c r="O25" i="2" s="1"/>
  <c r="D434" i="2"/>
  <c r="D435" i="2"/>
  <c r="J20" i="2" s="1"/>
  <c r="D430" i="2"/>
  <c r="T13" i="2" s="1"/>
  <c r="D432" i="2"/>
  <c r="D424" i="2"/>
  <c r="D420" i="2"/>
  <c r="D427" i="2"/>
  <c r="J25" i="2" s="1"/>
  <c r="D441" i="2"/>
  <c r="D426" i="2"/>
  <c r="D423" i="2"/>
  <c r="O24" i="2" s="1"/>
  <c r="D429" i="2"/>
  <c r="T12" i="2" s="1"/>
  <c r="D438" i="2"/>
  <c r="D165" i="2"/>
  <c r="D164" i="2"/>
  <c r="D159" i="2"/>
  <c r="D155" i="2"/>
  <c r="D163" i="2"/>
  <c r="D166" i="2"/>
  <c r="D156" i="2"/>
  <c r="D160" i="2"/>
  <c r="D157" i="2"/>
  <c r="D158" i="2"/>
  <c r="D162" i="2"/>
  <c r="D161" i="2"/>
  <c r="D167" i="2"/>
  <c r="F845" i="2" l="1"/>
  <c r="F846" i="2"/>
  <c r="F847" i="2"/>
  <c r="F849" i="2"/>
  <c r="F850" i="2"/>
  <c r="F851" i="2"/>
  <c r="F848" i="2"/>
  <c r="D849" i="2" l="1"/>
  <c r="D851" i="2"/>
  <c r="D846" i="2"/>
  <c r="D845" i="2"/>
  <c r="D850" i="2"/>
  <c r="D847" i="2"/>
  <c r="C13" i="4" s="1"/>
  <c r="D848" i="2"/>
  <c r="F668" i="2" l="1"/>
  <c r="F667" i="2"/>
  <c r="F669" i="2" l="1"/>
  <c r="F670" i="2"/>
  <c r="F663" i="2" l="1"/>
  <c r="F662" i="2"/>
  <c r="F664" i="2"/>
  <c r="F665" i="2"/>
  <c r="F666" i="2"/>
  <c r="D663" i="2" l="1"/>
  <c r="D665" i="2"/>
  <c r="D664" i="2"/>
  <c r="D662" i="2"/>
  <c r="F907" i="2" l="1"/>
  <c r="F906" i="2"/>
  <c r="F909" i="2"/>
  <c r="F908" i="2"/>
  <c r="F901" i="2"/>
  <c r="F900" i="2"/>
  <c r="F905" i="2"/>
  <c r="F904" i="2"/>
  <c r="F903" i="2"/>
  <c r="F902" i="2"/>
  <c r="F899" i="2"/>
  <c r="F532" i="2" l="1"/>
  <c r="F531" i="2"/>
  <c r="F530" i="2"/>
  <c r="F525" i="2"/>
  <c r="F529" i="2"/>
  <c r="F528" i="2"/>
  <c r="F527" i="2"/>
  <c r="F526" i="2"/>
  <c r="F26" i="2" l="1"/>
  <c r="F22" i="2"/>
  <c r="F23" i="2"/>
  <c r="F21" i="2"/>
  <c r="F18" i="2"/>
  <c r="F19" i="2"/>
  <c r="F25" i="2"/>
  <c r="F20" i="2"/>
  <c r="F24" i="2"/>
  <c r="F202" i="2" l="1"/>
  <c r="F201" i="2"/>
  <c r="F200" i="2"/>
  <c r="F199" i="2"/>
  <c r="F198" i="2"/>
  <c r="F197" i="2"/>
  <c r="F196" i="2"/>
  <c r="F195" i="2"/>
  <c r="F194" i="2"/>
  <c r="F193" i="2"/>
  <c r="F53" i="2" l="1"/>
  <c r="F57" i="2"/>
  <c r="F48" i="2"/>
  <c r="F54" i="2"/>
  <c r="F59" i="2"/>
  <c r="F50" i="2"/>
  <c r="F47" i="2"/>
  <c r="F51" i="2"/>
  <c r="F56" i="2"/>
  <c r="F60" i="2"/>
  <c r="F52" i="2"/>
  <c r="F55" i="2"/>
  <c r="F58" i="2"/>
  <c r="F46" i="2"/>
  <c r="F49" i="2"/>
  <c r="F898" i="2" l="1"/>
  <c r="F390" i="2" l="1"/>
  <c r="F389" i="2"/>
  <c r="F388" i="2"/>
  <c r="F387" i="2"/>
  <c r="F393" i="2"/>
  <c r="F391" i="2"/>
  <c r="F392" i="2"/>
  <c r="F17" i="2" l="1"/>
  <c r="AF39" i="2"/>
  <c r="Q26" i="2"/>
  <c r="V37" i="2"/>
  <c r="AA37" i="2"/>
  <c r="AF43" i="2"/>
  <c r="AA21" i="2"/>
  <c r="V25" i="2"/>
  <c r="V15" i="2"/>
  <c r="Q56" i="2"/>
  <c r="V36" i="2"/>
  <c r="V55" i="2"/>
  <c r="AF61" i="2"/>
  <c r="V50" i="2"/>
  <c r="AF48" i="2"/>
  <c r="AA15" i="2"/>
  <c r="AA18" i="2"/>
  <c r="AA39" i="2"/>
  <c r="L33" i="2"/>
  <c r="AF32" i="2"/>
  <c r="AA24" i="2"/>
  <c r="Q27" i="2"/>
  <c r="Q50" i="2"/>
  <c r="AA13" i="2"/>
  <c r="L55" i="2"/>
  <c r="Q24" i="2"/>
  <c r="V54" i="2"/>
  <c r="AF33" i="2"/>
  <c r="L57" i="2"/>
  <c r="L60" i="2"/>
  <c r="Q36" i="2"/>
  <c r="L15" i="2"/>
  <c r="L26" i="2"/>
  <c r="L24" i="2"/>
  <c r="V61" i="2"/>
  <c r="AF18" i="2"/>
  <c r="V20" i="2"/>
  <c r="AA20" i="2"/>
  <c r="L27" i="2"/>
  <c r="L48" i="2"/>
  <c r="Q25" i="2"/>
  <c r="Q61" i="2"/>
  <c r="L50" i="2"/>
  <c r="Q44" i="2"/>
  <c r="AA14" i="2"/>
  <c r="AF54" i="2"/>
  <c r="L36" i="2"/>
  <c r="L42" i="2"/>
  <c r="L37" i="2"/>
  <c r="V56" i="2"/>
  <c r="V9" i="2"/>
  <c r="V39" i="2"/>
  <c r="AA33" i="2"/>
  <c r="V60" i="2"/>
  <c r="AA36" i="2"/>
  <c r="L38" i="2"/>
  <c r="AF60" i="2"/>
  <c r="L49" i="2"/>
  <c r="Q49" i="2"/>
  <c r="AA42" i="2"/>
  <c r="L31" i="2"/>
  <c r="Q48" i="2"/>
  <c r="AA38" i="2"/>
  <c r="V57" i="2"/>
  <c r="AF45" i="2"/>
  <c r="Q51" i="2"/>
  <c r="L43" i="2"/>
  <c r="V31" i="2"/>
  <c r="V63" i="2"/>
  <c r="AF49" i="2"/>
  <c r="Q15" i="2"/>
  <c r="Q37" i="2"/>
  <c r="L56" i="2"/>
  <c r="V62" i="2"/>
  <c r="Q62" i="2"/>
  <c r="AA19" i="2"/>
  <c r="AA50" i="2"/>
  <c r="V21" i="2"/>
  <c r="L45" i="2"/>
  <c r="L30" i="2"/>
  <c r="AA62" i="2"/>
  <c r="V26" i="2"/>
  <c r="Q21" i="2"/>
  <c r="Q60" i="2"/>
  <c r="AF62" i="2"/>
  <c r="V48" i="2"/>
  <c r="L32" i="2"/>
  <c r="L51" i="2"/>
  <c r="V49" i="2"/>
  <c r="AF30" i="2"/>
  <c r="AA48" i="2"/>
  <c r="AA63" i="2"/>
  <c r="AA61" i="2"/>
  <c r="AF19" i="2"/>
  <c r="Q39" i="2"/>
  <c r="AF44" i="2"/>
  <c r="Q57" i="2"/>
  <c r="V18" i="2"/>
  <c r="AA44" i="2"/>
  <c r="V24" i="2"/>
  <c r="AA30" i="2"/>
  <c r="AF21" i="2"/>
  <c r="Q45" i="2"/>
  <c r="Q30" i="2"/>
  <c r="Q38" i="2"/>
  <c r="Q33" i="2"/>
  <c r="AF26" i="2"/>
  <c r="V32" i="2"/>
  <c r="V33" i="2"/>
  <c r="V45" i="2"/>
  <c r="AA25" i="2"/>
  <c r="Q54" i="2"/>
  <c r="V30" i="2"/>
  <c r="AA56" i="2"/>
  <c r="AA60" i="2"/>
  <c r="L44" i="2"/>
  <c r="AA51" i="2"/>
  <c r="V42" i="2"/>
  <c r="V38" i="2"/>
  <c r="AA26" i="2"/>
  <c r="L39" i="2"/>
  <c r="AA49" i="2"/>
  <c r="AA27" i="2"/>
  <c r="AA55" i="2"/>
  <c r="L63" i="2"/>
  <c r="L25" i="2"/>
  <c r="AF51" i="2"/>
  <c r="L54" i="2"/>
  <c r="AF20" i="2"/>
  <c r="AF31" i="2"/>
  <c r="AA31" i="2"/>
  <c r="AF27" i="2"/>
  <c r="AF50" i="2"/>
  <c r="L62" i="2"/>
  <c r="L61" i="2"/>
  <c r="AA32" i="2"/>
  <c r="AF9" i="2"/>
  <c r="AA54" i="2"/>
  <c r="AF24" i="2"/>
  <c r="AF25" i="2"/>
  <c r="Q31" i="2"/>
  <c r="AA9" i="2"/>
  <c r="AF56" i="2"/>
  <c r="Q63" i="2"/>
  <c r="Q43" i="2"/>
  <c r="Q55" i="2"/>
  <c r="AA12" i="2"/>
  <c r="Q42" i="2"/>
  <c r="V27" i="2"/>
  <c r="V43" i="2"/>
  <c r="AF42" i="2"/>
  <c r="AA45" i="2"/>
  <c r="AA57" i="2"/>
  <c r="AF57" i="2"/>
  <c r="AF55" i="2"/>
  <c r="Q9" i="2"/>
  <c r="Q32" i="2"/>
  <c r="V19" i="2"/>
  <c r="AF63" i="2"/>
  <c r="V44" i="2"/>
  <c r="AA43" i="2"/>
  <c r="V51" i="2"/>
  <c r="F523" i="2" l="1"/>
  <c r="F895" i="2"/>
  <c r="F879" i="2"/>
  <c r="F522" i="2"/>
  <c r="F894" i="2"/>
  <c r="F878" i="2"/>
  <c r="F521" i="2"/>
  <c r="F893" i="2"/>
  <c r="F877" i="2"/>
  <c r="F520" i="2"/>
  <c r="F892" i="2"/>
  <c r="F876" i="2"/>
  <c r="F519" i="2"/>
  <c r="F891" i="2"/>
  <c r="F875" i="2"/>
  <c r="F518" i="2"/>
  <c r="F890" i="2"/>
  <c r="F874" i="2"/>
  <c r="F517" i="2"/>
  <c r="F889" i="2"/>
  <c r="F873" i="2"/>
  <c r="AF37" i="2" s="1"/>
  <c r="F888" i="2"/>
  <c r="F872" i="2"/>
  <c r="F515" i="2"/>
  <c r="F887" i="2"/>
  <c r="F514" i="2"/>
  <c r="F886" i="2"/>
  <c r="AF38" i="2" s="1"/>
  <c r="F513" i="2"/>
  <c r="F885" i="2"/>
  <c r="F512" i="2"/>
  <c r="F884" i="2"/>
  <c r="AF36" i="2" s="1"/>
  <c r="F516" i="2"/>
  <c r="F883" i="2"/>
  <c r="F871" i="2"/>
  <c r="F882" i="2"/>
  <c r="F511" i="2"/>
  <c r="F881" i="2"/>
  <c r="F524" i="2"/>
  <c r="F896" i="2"/>
  <c r="F880" i="2"/>
  <c r="F897" i="2"/>
  <c r="F244" i="2" l="1"/>
  <c r="F239" i="2"/>
  <c r="F238" i="2"/>
  <c r="F243" i="2"/>
  <c r="F191" i="2"/>
  <c r="F237" i="2"/>
  <c r="F242" i="2"/>
  <c r="F190" i="2"/>
  <c r="F236" i="2"/>
  <c r="F241" i="2"/>
  <c r="F16" i="2"/>
  <c r="F189" i="2"/>
  <c r="F235" i="2"/>
  <c r="F386" i="2"/>
  <c r="F15" i="2"/>
  <c r="F188" i="2"/>
  <c r="F234" i="2"/>
  <c r="F14" i="2"/>
  <c r="F187" i="2"/>
  <c r="F233" i="2"/>
  <c r="F13" i="2"/>
  <c r="F186" i="2"/>
  <c r="F253" i="2"/>
  <c r="F12" i="2"/>
  <c r="F185" i="2"/>
  <c r="F252" i="2"/>
  <c r="F11" i="2"/>
  <c r="F184" i="2"/>
  <c r="F251" i="2"/>
  <c r="F8" i="2"/>
  <c r="F183" i="2"/>
  <c r="F250" i="2"/>
  <c r="F7" i="2"/>
  <c r="F6" i="2"/>
  <c r="F248" i="2"/>
  <c r="F247" i="2"/>
  <c r="F249" i="2"/>
  <c r="F181" i="2"/>
  <c r="F5" i="2"/>
  <c r="F180" i="2"/>
  <c r="F4" i="2"/>
  <c r="F179" i="2"/>
  <c r="F246" i="2"/>
  <c r="F182" i="2"/>
  <c r="F240" i="2"/>
  <c r="F245" i="2"/>
  <c r="F178" i="2"/>
  <c r="F192" i="2"/>
  <c r="F36" i="2" l="1"/>
  <c r="F40" i="2"/>
  <c r="F41" i="2"/>
  <c r="F42" i="2"/>
  <c r="F44" i="2"/>
  <c r="F34" i="2"/>
  <c r="F45" i="2"/>
  <c r="F30" i="2"/>
  <c r="F3" i="2"/>
  <c r="F31" i="2"/>
  <c r="F37" i="2"/>
  <c r="F32" i="2"/>
  <c r="F28" i="2"/>
  <c r="F38" i="2"/>
  <c r="F35" i="2"/>
  <c r="F29" i="2"/>
  <c r="F33" i="2"/>
  <c r="F9" i="2"/>
  <c r="F43" i="2"/>
  <c r="F39" i="2"/>
  <c r="F10" i="2"/>
  <c r="D516" i="2" l="1"/>
  <c r="D512" i="2"/>
  <c r="D511" i="2"/>
  <c r="D524" i="2"/>
  <c r="D517" i="2"/>
  <c r="D523" i="2"/>
  <c r="D515" i="2"/>
  <c r="D522" i="2"/>
  <c r="D514" i="2"/>
  <c r="D521" i="2"/>
  <c r="D520" i="2"/>
  <c r="D519" i="2"/>
  <c r="D513" i="2"/>
  <c r="D518" i="2"/>
  <c r="D390" i="2" l="1"/>
  <c r="D393" i="2"/>
  <c r="D388" i="2"/>
  <c r="D389" i="2"/>
  <c r="D387" i="2"/>
  <c r="D392" i="2"/>
  <c r="D391" i="2"/>
  <c r="D386" i="2"/>
  <c r="D8" i="2" l="1"/>
  <c r="D11" i="2"/>
  <c r="D16" i="2"/>
  <c r="D5" i="2"/>
  <c r="D7" i="2"/>
  <c r="D15" i="2"/>
  <c r="D13" i="2"/>
  <c r="D4" i="2"/>
  <c r="D12" i="2"/>
  <c r="D14" i="2"/>
  <c r="D6" i="2"/>
  <c r="D3" i="2"/>
  <c r="D9" i="2" l="1"/>
  <c r="D10" i="2"/>
  <c r="D240" i="2" l="1"/>
  <c r="D236" i="2"/>
  <c r="D251" i="2"/>
  <c r="D238" i="2"/>
  <c r="D235" i="2"/>
  <c r="D239" i="2"/>
  <c r="D250" i="2"/>
  <c r="D241" i="2"/>
  <c r="D234" i="2"/>
  <c r="D249" i="2"/>
  <c r="D237" i="2"/>
  <c r="D247" i="2"/>
  <c r="D244" i="2"/>
  <c r="D233" i="2"/>
  <c r="D252" i="2"/>
  <c r="D246" i="2"/>
  <c r="D243" i="2"/>
  <c r="D253" i="2"/>
  <c r="D248" i="2"/>
  <c r="D245" i="2"/>
  <c r="D242" i="2"/>
  <c r="D886" i="2" l="1"/>
  <c r="AD38" i="2" s="1"/>
  <c r="D881" i="2"/>
  <c r="D872" i="2"/>
  <c r="D880" i="2"/>
  <c r="D883" i="2"/>
  <c r="D888" i="2"/>
  <c r="D895" i="2"/>
  <c r="D893" i="2"/>
  <c r="D891" i="2"/>
  <c r="D889" i="2"/>
  <c r="D877" i="2"/>
  <c r="D887" i="2"/>
  <c r="D896" i="2"/>
  <c r="D894" i="2"/>
  <c r="D892" i="2"/>
  <c r="D885" i="2"/>
  <c r="D882" i="2"/>
  <c r="D879" i="2"/>
  <c r="D875" i="2"/>
  <c r="D884" i="2"/>
  <c r="AD36" i="2" s="1"/>
  <c r="D874" i="2"/>
  <c r="D878" i="2"/>
  <c r="D873" i="2"/>
  <c r="AD37" i="2" s="1"/>
  <c r="D890" i="2"/>
  <c r="D876" i="2"/>
  <c r="D871" i="2"/>
  <c r="D897" i="2"/>
  <c r="D898" i="2"/>
  <c r="H35" i="3"/>
  <c r="H45" i="3"/>
  <c r="H50" i="3"/>
  <c r="H42" i="3"/>
  <c r="I39" i="3"/>
  <c r="I28" i="3"/>
  <c r="H40" i="3"/>
  <c r="I20" i="3"/>
  <c r="I49" i="3"/>
  <c r="I43" i="3"/>
  <c r="H36" i="3"/>
  <c r="I26" i="3"/>
  <c r="H47" i="3"/>
  <c r="I36" i="3"/>
  <c r="H49" i="3"/>
  <c r="I35" i="3"/>
  <c r="I40" i="3"/>
  <c r="H38" i="3"/>
  <c r="I34" i="3"/>
  <c r="I29" i="3"/>
  <c r="H19" i="3"/>
  <c r="H37" i="3"/>
  <c r="H30" i="3"/>
  <c r="I51" i="3"/>
  <c r="I42" i="3"/>
  <c r="H46" i="3"/>
  <c r="H26" i="3"/>
  <c r="I21" i="3"/>
  <c r="H20" i="3"/>
  <c r="I45" i="3"/>
  <c r="H43" i="3"/>
  <c r="I38" i="3"/>
  <c r="H48" i="3"/>
  <c r="H44" i="3"/>
  <c r="H28" i="3"/>
  <c r="I47" i="3"/>
  <c r="I50" i="3"/>
  <c r="I27" i="3"/>
  <c r="H22" i="3"/>
  <c r="I37" i="3"/>
  <c r="I46" i="3"/>
  <c r="H27" i="3"/>
  <c r="I22" i="3"/>
  <c r="I44" i="3"/>
  <c r="H33" i="3"/>
  <c r="H32" i="3"/>
  <c r="H51" i="3"/>
  <c r="I30" i="3"/>
  <c r="I31" i="3"/>
  <c r="I19" i="3"/>
  <c r="H25" i="3"/>
  <c r="H41" i="3"/>
  <c r="H31" i="3"/>
  <c r="I23" i="3"/>
  <c r="I25" i="3"/>
  <c r="I32" i="3"/>
  <c r="I33" i="3"/>
  <c r="I41" i="3"/>
  <c r="H34" i="3"/>
  <c r="H21" i="3"/>
  <c r="H39" i="3"/>
  <c r="H23" i="3"/>
  <c r="I48" i="3"/>
  <c r="H29" i="3"/>
  <c r="D899" i="2"/>
  <c r="K42" i="3" l="1"/>
  <c r="K48" i="3"/>
  <c r="K46" i="3"/>
  <c r="K32" i="3"/>
  <c r="K22" i="3"/>
  <c r="K40" i="3"/>
  <c r="K30" i="3"/>
  <c r="K50" i="3"/>
  <c r="K41" i="3"/>
  <c r="K37" i="3"/>
  <c r="K44" i="3"/>
  <c r="K26" i="3"/>
  <c r="K38" i="3"/>
  <c r="K35" i="3"/>
  <c r="K45" i="3"/>
  <c r="K43" i="3"/>
  <c r="K21" i="3"/>
  <c r="K33" i="3"/>
  <c r="K51" i="3"/>
  <c r="K20" i="3"/>
  <c r="K25" i="3"/>
  <c r="K23" i="3"/>
  <c r="K27" i="3"/>
  <c r="K28" i="3"/>
  <c r="H52" i="3"/>
  <c r="K39" i="3"/>
  <c r="K47" i="3"/>
  <c r="K29" i="3"/>
  <c r="K34" i="3"/>
  <c r="K19" i="3"/>
  <c r="I52" i="3"/>
  <c r="K31" i="3"/>
  <c r="K49" i="3"/>
  <c r="K36" i="3"/>
  <c r="H53" i="3" l="1"/>
  <c r="D25" i="3" s="1"/>
  <c r="D30" i="3" s="1"/>
  <c r="D32" i="3" s="1"/>
  <c r="K53" i="3"/>
  <c r="M53" i="3" s="1"/>
  <c r="D41" i="2" l="1"/>
  <c r="D55" i="2"/>
  <c r="D46" i="2"/>
  <c r="D44" i="2"/>
  <c r="D32" i="2"/>
  <c r="D53" i="2"/>
  <c r="D45" i="2"/>
  <c r="D49" i="2"/>
  <c r="D48" i="2"/>
  <c r="D42" i="2"/>
  <c r="D51" i="2"/>
  <c r="D31" i="2"/>
  <c r="D60" i="2"/>
  <c r="D40" i="2"/>
  <c r="D35" i="2"/>
  <c r="D58" i="2"/>
  <c r="D30" i="2"/>
  <c r="D59" i="2"/>
  <c r="D57" i="2"/>
  <c r="D47" i="2"/>
  <c r="D37" i="2"/>
  <c r="D33" i="2"/>
  <c r="D29" i="2"/>
  <c r="D39" i="2"/>
  <c r="D38" i="2"/>
  <c r="D34" i="2"/>
  <c r="D50" i="2"/>
  <c r="D54" i="2"/>
  <c r="D36" i="2"/>
  <c r="D56" i="2"/>
  <c r="D28" i="2"/>
  <c r="D43" i="2"/>
  <c r="D52" i="2"/>
  <c r="D185" i="2" l="1"/>
  <c r="D183" i="2"/>
  <c r="D182" i="2"/>
  <c r="D191" i="2"/>
  <c r="D181" i="2"/>
  <c r="D180" i="2"/>
  <c r="D189" i="2"/>
  <c r="D190" i="2"/>
  <c r="D184" i="2"/>
  <c r="D187" i="2"/>
  <c r="D188" i="2"/>
  <c r="D179" i="2"/>
  <c r="D186" i="2"/>
  <c r="D178" i="2"/>
  <c r="F853" i="2" l="1"/>
  <c r="F854" i="2"/>
  <c r="F855" i="2"/>
  <c r="F856" i="2"/>
  <c r="F857" i="2"/>
  <c r="F859" i="2"/>
  <c r="F858" i="2"/>
  <c r="D858" i="2" l="1"/>
  <c r="D855" i="2"/>
  <c r="D856" i="2"/>
  <c r="D859" i="2"/>
  <c r="D857" i="2"/>
  <c r="D853" i="2"/>
  <c r="D85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Natan Amit</author>
  </authors>
  <commentList>
    <comment ref="A824" authorId="0" shapeId="0" xr:uid="{FF847A42-9ED5-4543-B1B2-287D67D80585}">
      <text>
        <r>
          <rPr>
            <b/>
            <sz val="8"/>
            <color indexed="81"/>
            <rFont val="Tahoma"/>
            <family val="2"/>
          </rPr>
          <t>Natan Amit: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עמי</author>
  </authors>
  <commentList>
    <comment ref="S1" authorId="0" shapeId="0" xr:uid="{6F44B3DC-A334-4E81-A1FB-A63D3D22B4E5}">
      <text>
        <r>
          <rPr>
            <b/>
            <sz val="9"/>
            <color indexed="81"/>
            <rFont val="Tahoma"/>
            <family val="2"/>
          </rPr>
          <t>עמי: החץ מורה על משבצת שיש בה חץ קטן לחיצה עליו מגוללת רשימה של מועדונים לחיצה על מועדון מקפיצה את רשימת המועדון ממנו תוכלו להעתיק או לראות את השמות. ברשימה יש גם טבלה עליונה וטבלה תחתונה לחיצה על אחת מהן תחזיר לכם את טבלות השיבוץ.</t>
        </r>
        <r>
          <rPr>
            <sz val="9"/>
            <color indexed="81"/>
            <rFont val="Tahoma"/>
            <family val="2"/>
          </rPr>
          <t xml:space="preserve">
</t>
        </r>
      </text>
    </comment>
    <comment ref="I5" authorId="0" shapeId="0" xr:uid="{809E6FF4-9211-4450-BAD9-20E6EC6D186C}">
      <text>
        <r>
          <rPr>
            <b/>
            <sz val="9"/>
            <color indexed="81"/>
            <rFont val="Tahoma"/>
            <family val="2"/>
          </rPr>
          <t>עמי:</t>
        </r>
        <r>
          <rPr>
            <sz val="9"/>
            <color indexed="81"/>
            <rFont val="Tahoma"/>
            <family val="2"/>
          </rPr>
          <t xml:space="preserve">
הקלדה שם משפחה תחילה.
שמות מלאים וללא קיצורי דרך.</t>
        </r>
      </text>
    </comment>
    <comment ref="N5" authorId="0" shapeId="0" xr:uid="{4EF0F8F5-3D8D-476D-95BC-C82D3A577991}">
      <text>
        <r>
          <rPr>
            <b/>
            <sz val="9"/>
            <color indexed="81"/>
            <rFont val="Tahoma"/>
            <family val="2"/>
          </rPr>
          <t>עמי:</t>
        </r>
        <r>
          <rPr>
            <sz val="9"/>
            <color indexed="81"/>
            <rFont val="Tahoma"/>
            <family val="2"/>
          </rPr>
          <t xml:space="preserve">
הקלדה שם משפחה תחילה.
שמות מלאים וללא קיצורי דרך.</t>
        </r>
      </text>
    </comment>
    <comment ref="S5" authorId="0" shapeId="0" xr:uid="{927CB0D2-9EC2-44FD-9BF6-AC9845E7BD64}">
      <text>
        <r>
          <rPr>
            <b/>
            <sz val="9"/>
            <color indexed="81"/>
            <rFont val="Tahoma"/>
            <family val="2"/>
          </rPr>
          <t>עמי:</t>
        </r>
        <r>
          <rPr>
            <sz val="9"/>
            <color indexed="81"/>
            <rFont val="Tahoma"/>
            <family val="2"/>
          </rPr>
          <t xml:space="preserve">
הקלדה שם משפחה תחילה.
שמות מלאים וללא קיצורי דרך.</t>
        </r>
      </text>
    </comment>
    <comment ref="X5" authorId="0" shapeId="0" xr:uid="{BB6CB5F0-19CF-4E67-ACBD-E0DF086D67A5}">
      <text>
        <r>
          <rPr>
            <b/>
            <sz val="9"/>
            <color indexed="81"/>
            <rFont val="Tahoma"/>
            <family val="2"/>
          </rPr>
          <t>עמי:</t>
        </r>
        <r>
          <rPr>
            <sz val="9"/>
            <color indexed="81"/>
            <rFont val="Tahoma"/>
            <family val="2"/>
          </rPr>
          <t xml:space="preserve">
הקלדה שם משפחה תחילה.
שמות מלאים וללא קיצורי דרך.</t>
        </r>
      </text>
    </comment>
    <comment ref="AC5" authorId="0" shapeId="0" xr:uid="{BF45D24D-B8D4-4B71-A8A9-D3F8E24DA503}">
      <text>
        <r>
          <rPr>
            <b/>
            <sz val="9"/>
            <color indexed="81"/>
            <rFont val="Tahoma"/>
            <family val="2"/>
          </rPr>
          <t>עמי:</t>
        </r>
        <r>
          <rPr>
            <sz val="9"/>
            <color indexed="81"/>
            <rFont val="Tahoma"/>
            <family val="2"/>
          </rPr>
          <t xml:space="preserve">
הקלדה שם משפחה תחילה.
שמות מלאים וללא קיצורי דרך.</t>
        </r>
      </text>
    </comment>
    <comment ref="N11" authorId="0" shapeId="0" xr:uid="{284E9119-4857-4DBE-9059-6CECD2EF3A0F}">
      <text>
        <r>
          <rPr>
            <b/>
            <sz val="9"/>
            <color indexed="81"/>
            <rFont val="Tahoma"/>
            <family val="2"/>
          </rPr>
          <t>עמי:</t>
        </r>
        <r>
          <rPr>
            <sz val="9"/>
            <color indexed="81"/>
            <rFont val="Tahoma"/>
            <family val="2"/>
          </rPr>
          <t xml:space="preserve">
הקלדה שם משפחה תחילה.
שמות מלאים וללא קיצורי דרך.</t>
        </r>
      </text>
    </comment>
    <comment ref="S11" authorId="0" shapeId="0" xr:uid="{B6DD407B-86CA-45DD-B8CB-B36E6BF0C0DD}">
      <text>
        <r>
          <rPr>
            <b/>
            <sz val="9"/>
            <color indexed="81"/>
            <rFont val="Tahoma"/>
            <family val="2"/>
          </rPr>
          <t>עמי:</t>
        </r>
        <r>
          <rPr>
            <sz val="9"/>
            <color indexed="81"/>
            <rFont val="Tahoma"/>
            <family val="2"/>
          </rPr>
          <t xml:space="preserve">
הקלדה שם משפחה תחילה.
שמות מלאים וללא קיצורי דרך.</t>
        </r>
      </text>
    </comment>
    <comment ref="X11" authorId="0" shapeId="0" xr:uid="{DF44A7AC-4FB7-41BB-A48A-7367452FBAC9}">
      <text>
        <r>
          <rPr>
            <b/>
            <sz val="9"/>
            <color indexed="81"/>
            <rFont val="Tahoma"/>
            <family val="2"/>
          </rPr>
          <t>עמי:</t>
        </r>
        <r>
          <rPr>
            <sz val="9"/>
            <color indexed="81"/>
            <rFont val="Tahoma"/>
            <family val="2"/>
          </rPr>
          <t xml:space="preserve">
הקלדה שם משפחה תחילה.
שמות מלאים וללא קיצורי דרך.</t>
        </r>
      </text>
    </comment>
    <comment ref="AC11" authorId="0" shapeId="0" xr:uid="{01873926-5DE5-4F3C-830A-06220943BC1F}">
      <text>
        <r>
          <rPr>
            <b/>
            <sz val="9"/>
            <color indexed="81"/>
            <rFont val="Tahoma"/>
            <family val="2"/>
          </rPr>
          <t>עמי:</t>
        </r>
        <r>
          <rPr>
            <sz val="9"/>
            <color indexed="81"/>
            <rFont val="Tahoma"/>
            <family val="2"/>
          </rPr>
          <t xml:space="preserve">
הקלדה שם משפחה תחילה.
שמות מלאים וללא קיצורי דרך.</t>
        </r>
      </text>
    </comment>
    <comment ref="N17" authorId="0" shapeId="0" xr:uid="{7E5C6022-DABD-4E38-8CBD-A0F8B674BCBC}">
      <text>
        <r>
          <rPr>
            <b/>
            <sz val="9"/>
            <color indexed="81"/>
            <rFont val="Tahoma"/>
            <family val="2"/>
          </rPr>
          <t>עמי:</t>
        </r>
        <r>
          <rPr>
            <sz val="9"/>
            <color indexed="81"/>
            <rFont val="Tahoma"/>
            <family val="2"/>
          </rPr>
          <t xml:space="preserve">
הקלדה שם משפחה תחילה.
שמות מלאים וללא קיצורי דרך.</t>
        </r>
      </text>
    </comment>
    <comment ref="S17" authorId="0" shapeId="0" xr:uid="{54801CB7-E05E-4704-8491-7902B44E8B07}">
      <text>
        <r>
          <rPr>
            <b/>
            <sz val="9"/>
            <color indexed="81"/>
            <rFont val="Tahoma"/>
            <family val="2"/>
          </rPr>
          <t>עמי:</t>
        </r>
        <r>
          <rPr>
            <sz val="9"/>
            <color indexed="81"/>
            <rFont val="Tahoma"/>
            <family val="2"/>
          </rPr>
          <t xml:space="preserve">
הקלדה שם משפחה תחילה.
שמות מלאים וללא קיצורי דרך.</t>
        </r>
      </text>
    </comment>
    <comment ref="X17" authorId="0" shapeId="0" xr:uid="{DA7C8E0A-D6D8-471B-808B-3A6DFFEAC44C}">
      <text>
        <r>
          <rPr>
            <b/>
            <sz val="9"/>
            <color indexed="81"/>
            <rFont val="Tahoma"/>
            <family val="2"/>
          </rPr>
          <t>עמי:</t>
        </r>
        <r>
          <rPr>
            <sz val="9"/>
            <color indexed="81"/>
            <rFont val="Tahoma"/>
            <family val="2"/>
          </rPr>
          <t xml:space="preserve">
הקלדה שם משפחה תחילה.
שמות מלאים וללא קיצורי דרך.</t>
        </r>
      </text>
    </comment>
    <comment ref="AC17" authorId="0" shapeId="0" xr:uid="{C1F2177D-885E-410E-BD90-AC3F2B307EE4}">
      <text>
        <r>
          <rPr>
            <b/>
            <sz val="9"/>
            <color indexed="81"/>
            <rFont val="Tahoma"/>
            <family val="2"/>
          </rPr>
          <t>עמי:</t>
        </r>
        <r>
          <rPr>
            <sz val="9"/>
            <color indexed="81"/>
            <rFont val="Tahoma"/>
            <family val="2"/>
          </rPr>
          <t xml:space="preserve">
הקלדה שם משפחה תחילה.
שמות מלאים וללא קיצורי דרך.</t>
        </r>
      </text>
    </comment>
    <comment ref="N23" authorId="0" shapeId="0" xr:uid="{D3D357CE-6653-4165-99A2-DC4C1DD502CF}">
      <text>
        <r>
          <rPr>
            <b/>
            <sz val="9"/>
            <color indexed="81"/>
            <rFont val="Tahoma"/>
            <family val="2"/>
          </rPr>
          <t>עמי:</t>
        </r>
        <r>
          <rPr>
            <sz val="9"/>
            <color indexed="81"/>
            <rFont val="Tahoma"/>
            <family val="2"/>
          </rPr>
          <t xml:space="preserve">
הקלדה שם משפחה תחילה.
שמות מלאים וללא קיצורי דרך.</t>
        </r>
      </text>
    </comment>
    <comment ref="S23" authorId="0" shapeId="0" xr:uid="{E9300112-EBF8-4B19-9386-918EFC1D8B88}">
      <text>
        <r>
          <rPr>
            <b/>
            <sz val="9"/>
            <color indexed="81"/>
            <rFont val="Tahoma"/>
            <family val="2"/>
          </rPr>
          <t>עמי:</t>
        </r>
        <r>
          <rPr>
            <sz val="9"/>
            <color indexed="81"/>
            <rFont val="Tahoma"/>
            <family val="2"/>
          </rPr>
          <t xml:space="preserve">
הקלדה שם משפחה תחילה.
שמות מלאים וללא קיצורי דרך.</t>
        </r>
      </text>
    </comment>
    <comment ref="X23" authorId="0" shapeId="0" xr:uid="{59E7FC89-3EF6-476A-A598-378353820200}">
      <text>
        <r>
          <rPr>
            <b/>
            <sz val="9"/>
            <color indexed="81"/>
            <rFont val="Tahoma"/>
            <family val="2"/>
          </rPr>
          <t>עמי:</t>
        </r>
        <r>
          <rPr>
            <sz val="9"/>
            <color indexed="81"/>
            <rFont val="Tahoma"/>
            <family val="2"/>
          </rPr>
          <t xml:space="preserve">
הקלדה שם משפחה תחילה.
שמות מלאים וללא קיצורי דרך.</t>
        </r>
      </text>
    </comment>
    <comment ref="AC23" authorId="0" shapeId="0" xr:uid="{B4E438F6-44CF-4E3E-B0B9-48D5926F2A1B}">
      <text>
        <r>
          <rPr>
            <b/>
            <sz val="9"/>
            <color indexed="81"/>
            <rFont val="Tahoma"/>
            <family val="2"/>
          </rPr>
          <t>עמי:</t>
        </r>
        <r>
          <rPr>
            <sz val="9"/>
            <color indexed="81"/>
            <rFont val="Tahoma"/>
            <family val="2"/>
          </rPr>
          <t xml:space="preserve">
הקלדה שם משפחה תחילה.
שמות מלאים וללא קיצורי דרך.</t>
        </r>
      </text>
    </comment>
    <comment ref="N29" authorId="0" shapeId="0" xr:uid="{AB6DCB73-3410-45B9-9EAA-A6E28A8EC6B5}">
      <text>
        <r>
          <rPr>
            <b/>
            <sz val="9"/>
            <color indexed="81"/>
            <rFont val="Tahoma"/>
            <family val="2"/>
          </rPr>
          <t>עמי:</t>
        </r>
        <r>
          <rPr>
            <sz val="9"/>
            <color indexed="81"/>
            <rFont val="Tahoma"/>
            <family val="2"/>
          </rPr>
          <t xml:space="preserve">
הקלדה שם משפחה תחילה.
שמות מלאים וללא קיצורי דרך.</t>
        </r>
      </text>
    </comment>
    <comment ref="S29" authorId="0" shapeId="0" xr:uid="{F5D81A46-4E86-4A79-82E7-38428E1F8922}">
      <text>
        <r>
          <rPr>
            <b/>
            <sz val="9"/>
            <color indexed="81"/>
            <rFont val="Tahoma"/>
            <family val="2"/>
          </rPr>
          <t>עמי:</t>
        </r>
        <r>
          <rPr>
            <sz val="9"/>
            <color indexed="81"/>
            <rFont val="Tahoma"/>
            <family val="2"/>
          </rPr>
          <t xml:space="preserve">
הקלדה שם משפחה תחילה.
שמות מלאים וללא קיצורי דרך.</t>
        </r>
      </text>
    </comment>
    <comment ref="X29" authorId="0" shapeId="0" xr:uid="{6EE96A40-A249-493E-96FA-DD4281EF9283}">
      <text>
        <r>
          <rPr>
            <b/>
            <sz val="9"/>
            <color indexed="81"/>
            <rFont val="Tahoma"/>
            <family val="2"/>
          </rPr>
          <t>עמי:</t>
        </r>
        <r>
          <rPr>
            <sz val="9"/>
            <color indexed="81"/>
            <rFont val="Tahoma"/>
            <family val="2"/>
          </rPr>
          <t xml:space="preserve">
הקלדה שם משפחה תחילה.
שמות מלאים וללא קיצורי דרך.</t>
        </r>
      </text>
    </comment>
    <comment ref="AC29" authorId="0" shapeId="0" xr:uid="{69B34404-57F4-4BBF-B9D3-09E67749F070}">
      <text>
        <r>
          <rPr>
            <b/>
            <sz val="9"/>
            <color indexed="81"/>
            <rFont val="Tahoma"/>
            <family val="2"/>
          </rPr>
          <t>עמי:</t>
        </r>
        <r>
          <rPr>
            <sz val="9"/>
            <color indexed="81"/>
            <rFont val="Tahoma"/>
            <family val="2"/>
          </rPr>
          <t xml:space="preserve">
הקלדה שם משפחה תחילה.
שמות מלאים וללא קיצורי דרך.</t>
        </r>
      </text>
    </comment>
    <comment ref="N35" authorId="0" shapeId="0" xr:uid="{70E5A7CE-CA77-494F-B461-9CEEAD25D9B6}">
      <text>
        <r>
          <rPr>
            <b/>
            <sz val="9"/>
            <color indexed="81"/>
            <rFont val="Tahoma"/>
            <family val="2"/>
          </rPr>
          <t>עמי:</t>
        </r>
        <r>
          <rPr>
            <sz val="9"/>
            <color indexed="81"/>
            <rFont val="Tahoma"/>
            <family val="2"/>
          </rPr>
          <t xml:space="preserve">
הקלדה שם משפחה תחילה.
שמות מלאים וללא קיצורי דרך.</t>
        </r>
      </text>
    </comment>
    <comment ref="S35" authorId="0" shapeId="0" xr:uid="{BBCC9B4E-360D-488B-BFE6-2EE3EFD65661}">
      <text>
        <r>
          <rPr>
            <b/>
            <sz val="9"/>
            <color indexed="81"/>
            <rFont val="Tahoma"/>
            <family val="2"/>
          </rPr>
          <t>עמי:</t>
        </r>
        <r>
          <rPr>
            <sz val="9"/>
            <color indexed="81"/>
            <rFont val="Tahoma"/>
            <family val="2"/>
          </rPr>
          <t xml:space="preserve">
הקלדה שם משפחה תחילה.
שמות מלאים וללא קיצורי דרך.</t>
        </r>
      </text>
    </comment>
    <comment ref="X35" authorId="0" shapeId="0" xr:uid="{88E7E5D1-B5B2-47D2-843C-C21CACB4ED84}">
      <text>
        <r>
          <rPr>
            <b/>
            <sz val="9"/>
            <color indexed="81"/>
            <rFont val="Tahoma"/>
            <family val="2"/>
          </rPr>
          <t>עמי:</t>
        </r>
        <r>
          <rPr>
            <sz val="9"/>
            <color indexed="81"/>
            <rFont val="Tahoma"/>
            <family val="2"/>
          </rPr>
          <t xml:space="preserve">
הקלדה שם משפחה תחילה.
שמות מלאים וללא קיצורי דרך.</t>
        </r>
      </text>
    </comment>
    <comment ref="AC35" authorId="0" shapeId="0" xr:uid="{8DFBE7BD-9B76-4D24-B4E0-1831E8C66D3E}">
      <text>
        <r>
          <rPr>
            <b/>
            <sz val="9"/>
            <color indexed="81"/>
            <rFont val="Tahoma"/>
            <family val="2"/>
          </rPr>
          <t>עמי:</t>
        </r>
        <r>
          <rPr>
            <sz val="9"/>
            <color indexed="81"/>
            <rFont val="Tahoma"/>
            <family val="2"/>
          </rPr>
          <t xml:space="preserve">
הקלדה שם משפחה תחילה.
שמות מלאים וללא קיצורי דרך.</t>
        </r>
      </text>
    </comment>
    <comment ref="N41" authorId="0" shapeId="0" xr:uid="{BEB62B16-F53F-4412-9196-390FF7091A4C}">
      <text>
        <r>
          <rPr>
            <b/>
            <sz val="9"/>
            <color indexed="81"/>
            <rFont val="Tahoma"/>
            <family val="2"/>
          </rPr>
          <t>עמי:</t>
        </r>
        <r>
          <rPr>
            <sz val="9"/>
            <color indexed="81"/>
            <rFont val="Tahoma"/>
            <family val="2"/>
          </rPr>
          <t xml:space="preserve">
הקלדה שם משפחה תחילה.
שמות מלאים וללא קיצורי דרך.</t>
        </r>
      </text>
    </comment>
    <comment ref="AC41" authorId="0" shapeId="0" xr:uid="{6F7FD190-3FEA-4B44-9945-B3CDEE271237}">
      <text>
        <r>
          <rPr>
            <b/>
            <sz val="9"/>
            <color indexed="81"/>
            <rFont val="Tahoma"/>
            <family val="2"/>
          </rPr>
          <t>עמי:</t>
        </r>
        <r>
          <rPr>
            <sz val="9"/>
            <color indexed="81"/>
            <rFont val="Tahoma"/>
            <family val="2"/>
          </rPr>
          <t xml:space="preserve">
הקלדה שם משפחה תחילה.
שמות מלאים וללא קיצורי דרך.</t>
        </r>
      </text>
    </comment>
  </commentList>
</comments>
</file>

<file path=xl/sharedStrings.xml><?xml version="1.0" encoding="utf-8"?>
<sst xmlns="http://schemas.openxmlformats.org/spreadsheetml/2006/main" count="10374" uniqueCount="2234">
  <si>
    <t>ת.ז</t>
  </si>
  <si>
    <t>שם משפחה</t>
  </si>
  <si>
    <t>שם פרטי</t>
  </si>
  <si>
    <t>איגוד הספורט</t>
  </si>
  <si>
    <t>אושר ללא כתב הסכמה</t>
  </si>
  <si>
    <t>התקבל כתב הסכמה</t>
  </si>
  <si>
    <t>מס' רשומה</t>
  </si>
  <si>
    <t>נשלח למשטרה בתאריך</t>
  </si>
  <si>
    <t xml:space="preserve"> תשובת המשטרה</t>
  </si>
  <si>
    <t>החלטת המוסד</t>
  </si>
  <si>
    <t>תאריך החלטת המוסד</t>
  </si>
  <si>
    <t>סיווג</t>
  </si>
  <si>
    <t>הערות</t>
  </si>
  <si>
    <t>ריכוז מועדונים 2020-2021'!A1</t>
  </si>
  <si>
    <t>אברהם</t>
  </si>
  <si>
    <t>שרה</t>
  </si>
  <si>
    <t>אגרוף תאילנדי</t>
  </si>
  <si>
    <t>x</t>
  </si>
  <si>
    <t>מחשב/287</t>
  </si>
  <si>
    <t>1.11.18</t>
  </si>
  <si>
    <t>אין רישום</t>
  </si>
  <si>
    <t>אושר</t>
  </si>
  <si>
    <t>8.11.18</t>
  </si>
  <si>
    <t>אולמן</t>
  </si>
  <si>
    <t>רועי</t>
  </si>
  <si>
    <t>אורין</t>
  </si>
  <si>
    <t>ש'ר</t>
  </si>
  <si>
    <t xml:space="preserve">אלון </t>
  </si>
  <si>
    <t>נועם</t>
  </si>
  <si>
    <t>אלכסנדר</t>
  </si>
  <si>
    <t>אסף</t>
  </si>
  <si>
    <t xml:space="preserve">בן נון </t>
  </si>
  <si>
    <t>אמיר</t>
  </si>
  <si>
    <t>בר</t>
  </si>
  <si>
    <t>עידו</t>
  </si>
  <si>
    <t>גאיר</t>
  </si>
  <si>
    <t>איתי</t>
  </si>
  <si>
    <t>דר</t>
  </si>
  <si>
    <t>וקנין</t>
  </si>
  <si>
    <t>אוראל</t>
  </si>
  <si>
    <t>חאג'ג'</t>
  </si>
  <si>
    <t>גיא</t>
  </si>
  <si>
    <t>יונה</t>
  </si>
  <si>
    <t>ניסים</t>
  </si>
  <si>
    <t>יוסופוב</t>
  </si>
  <si>
    <t>אדוארד</t>
  </si>
  <si>
    <t>ירמישין</t>
  </si>
  <si>
    <t>רוני</t>
  </si>
  <si>
    <t>לב</t>
  </si>
  <si>
    <t>יבגני</t>
  </si>
  <si>
    <t>מנחם</t>
  </si>
  <si>
    <t>יאיר</t>
  </si>
  <si>
    <t>נויהאוס</t>
  </si>
  <si>
    <t>איב</t>
  </si>
  <si>
    <t>סומן</t>
  </si>
  <si>
    <t>אלעד</t>
  </si>
  <si>
    <t>סטנילובסקי</t>
  </si>
  <si>
    <t>דניס</t>
  </si>
  <si>
    <t>עבד אלחי</t>
  </si>
  <si>
    <t>עארף</t>
  </si>
  <si>
    <t>פרדקין</t>
  </si>
  <si>
    <t>רוסלן</t>
  </si>
  <si>
    <t>שושן</t>
  </si>
  <si>
    <t>נאור</t>
  </si>
  <si>
    <t>מחשב/290</t>
  </si>
  <si>
    <t>11.11.18</t>
  </si>
  <si>
    <t>26.11.18</t>
  </si>
  <si>
    <t>שחר</t>
  </si>
  <si>
    <t>אורי</t>
  </si>
  <si>
    <t>שמר</t>
  </si>
  <si>
    <t>יוסי</t>
  </si>
  <si>
    <t>בן דום</t>
  </si>
  <si>
    <t>אושו קונג-פו</t>
  </si>
  <si>
    <t>מחשב/180</t>
  </si>
  <si>
    <t>21.12.17</t>
  </si>
  <si>
    <t>28.12.17</t>
  </si>
  <si>
    <t>דדבאיד</t>
  </si>
  <si>
    <t>בוריס</t>
  </si>
  <si>
    <t>דרוזילוב</t>
  </si>
  <si>
    <t>ענת</t>
  </si>
  <si>
    <t>הימלשטיין</t>
  </si>
  <si>
    <t>עמית</t>
  </si>
  <si>
    <t>וודל</t>
  </si>
  <si>
    <t>אדם</t>
  </si>
  <si>
    <t>מחשב/181</t>
  </si>
  <si>
    <t>זבירין</t>
  </si>
  <si>
    <t>צבי</t>
  </si>
  <si>
    <t>זליצ'נקו</t>
  </si>
  <si>
    <t>משה</t>
  </si>
  <si>
    <t>לישצ'ינסקי</t>
  </si>
  <si>
    <t>אולגה</t>
  </si>
  <si>
    <t>מיטוניק</t>
  </si>
  <si>
    <t>סמיון-שימי</t>
  </si>
  <si>
    <t>פוזיס</t>
  </si>
  <si>
    <t>רמי</t>
  </si>
  <si>
    <t>קירליוק</t>
  </si>
  <si>
    <t>אנסטסיה</t>
  </si>
  <si>
    <t>קלפר</t>
  </si>
  <si>
    <t>איתן</t>
  </si>
  <si>
    <t>רמסניקוב</t>
  </si>
  <si>
    <t>בושינסקי</t>
  </si>
  <si>
    <t>דליה</t>
  </si>
  <si>
    <t>אילת- בית דין עליון</t>
  </si>
  <si>
    <t>מחשב/60</t>
  </si>
  <si>
    <t>21.5.15</t>
  </si>
  <si>
    <t>8.6.15</t>
  </si>
  <si>
    <t>הדס</t>
  </si>
  <si>
    <t>תומר</t>
  </si>
  <si>
    <t>ורשביאק</t>
  </si>
  <si>
    <t>חן</t>
  </si>
  <si>
    <t>לוי</t>
  </si>
  <si>
    <t>גבריאלה</t>
  </si>
  <si>
    <t>מחשב.62</t>
  </si>
  <si>
    <t>9.6.15</t>
  </si>
  <si>
    <t xml:space="preserve">   אין רישום   </t>
  </si>
  <si>
    <t>23.6.15</t>
  </si>
  <si>
    <t>לייכטמן</t>
  </si>
  <si>
    <t>לנג</t>
  </si>
  <si>
    <t>דפנה</t>
  </si>
  <si>
    <t>מנצור</t>
  </si>
  <si>
    <t>ג'ורג'</t>
  </si>
  <si>
    <t>נבון</t>
  </si>
  <si>
    <t>קנטור</t>
  </si>
  <si>
    <t>יעקב</t>
  </si>
  <si>
    <t>מחשב / 86</t>
  </si>
  <si>
    <t>18.2.16</t>
  </si>
  <si>
    <t>10.3.16</t>
  </si>
  <si>
    <t>רון</t>
  </si>
  <si>
    <t>שלו</t>
  </si>
  <si>
    <t>דן</t>
  </si>
  <si>
    <t>שפירא</t>
  </si>
  <si>
    <t>ליאור</t>
  </si>
  <si>
    <t>אבנר</t>
  </si>
  <si>
    <t>ברוך (ברי)</t>
  </si>
  <si>
    <t>ברידג'</t>
  </si>
  <si>
    <t>מחשב/4</t>
  </si>
  <si>
    <t>1.5.13</t>
  </si>
  <si>
    <t>17.4.13</t>
  </si>
  <si>
    <t>אברמוב</t>
  </si>
  <si>
    <t>ורדה</t>
  </si>
  <si>
    <t>X</t>
  </si>
  <si>
    <t>מחשב/244</t>
  </si>
  <si>
    <t>8.5.18</t>
  </si>
  <si>
    <t>3.6.18</t>
  </si>
  <si>
    <t>אברנוק</t>
  </si>
  <si>
    <t>חוה</t>
  </si>
  <si>
    <t>אגוזי</t>
  </si>
  <si>
    <t>יורם</t>
  </si>
  <si>
    <t>אוחיון מורן</t>
  </si>
  <si>
    <t>אורית</t>
  </si>
  <si>
    <t>אופיר</t>
  </si>
  <si>
    <t>גלעד</t>
  </si>
  <si>
    <t>אורון</t>
  </si>
  <si>
    <t>דוד</t>
  </si>
  <si>
    <t>17.3.13</t>
  </si>
  <si>
    <t>אילת</t>
  </si>
  <si>
    <t>מיכאל</t>
  </si>
  <si>
    <t>מלכה</t>
  </si>
  <si>
    <t>אילת אוזן</t>
  </si>
  <si>
    <t>יובל</t>
  </si>
  <si>
    <t>מוניה</t>
  </si>
  <si>
    <t>מחשב/327</t>
  </si>
  <si>
    <t>19.4.17</t>
  </si>
  <si>
    <t>21.5.17</t>
  </si>
  <si>
    <t>אלון</t>
  </si>
  <si>
    <t>אלכס</t>
  </si>
  <si>
    <t>אלון לזר</t>
  </si>
  <si>
    <t>נעמי</t>
  </si>
  <si>
    <t>אלפנדרי</t>
  </si>
  <si>
    <t>מחשב/31</t>
  </si>
  <si>
    <t>16.9.13</t>
  </si>
  <si>
    <t xml:space="preserve">17.10.13 </t>
  </si>
  <si>
    <t>אנציו</t>
  </si>
  <si>
    <t>סנדה</t>
  </si>
  <si>
    <t>מחשב/29</t>
  </si>
  <si>
    <t>5.8.13</t>
  </si>
  <si>
    <t>20.8.13</t>
  </si>
  <si>
    <t>ארזיל</t>
  </si>
  <si>
    <t>אתי</t>
  </si>
  <si>
    <t>ארנון</t>
  </si>
  <si>
    <t>גדי</t>
  </si>
  <si>
    <t>לואי</t>
  </si>
  <si>
    <t>מחשב/141</t>
  </si>
  <si>
    <t>9.11.17</t>
  </si>
  <si>
    <t>19.12.17</t>
  </si>
  <si>
    <t>בבאי</t>
  </si>
  <si>
    <t>מאיר</t>
  </si>
  <si>
    <t>בלאו</t>
  </si>
  <si>
    <t xml:space="preserve">10.4.14 </t>
  </si>
  <si>
    <t>בלס</t>
  </si>
  <si>
    <t>יהודית</t>
  </si>
  <si>
    <t>בן ארויה</t>
  </si>
  <si>
    <t>אביבה</t>
  </si>
  <si>
    <t>בן בסט</t>
  </si>
  <si>
    <t>מחשב/ 53</t>
  </si>
  <si>
    <t>25.11.14</t>
  </si>
  <si>
    <t>16.12.14</t>
  </si>
  <si>
    <t>בן דוד</t>
  </si>
  <si>
    <t>דני</t>
  </si>
  <si>
    <t>מחשב/49</t>
  </si>
  <si>
    <t>20.8.14</t>
  </si>
  <si>
    <t>27.8.14</t>
  </si>
  <si>
    <t>ת.ז מתחילה ב 0</t>
  </si>
  <si>
    <t>בן דרור</t>
  </si>
  <si>
    <t>אריאל</t>
  </si>
  <si>
    <t>בן יהודה</t>
  </si>
  <si>
    <t>בן מרדכי</t>
  </si>
  <si>
    <t>עמירה</t>
  </si>
  <si>
    <t>בן נון</t>
  </si>
  <si>
    <t>בנימין</t>
  </si>
  <si>
    <t>שושנה</t>
  </si>
  <si>
    <t>מחשב/54</t>
  </si>
  <si>
    <t>06.01.15</t>
  </si>
  <si>
    <t>22.01.15</t>
  </si>
  <si>
    <t>בנישטי</t>
  </si>
  <si>
    <t>מחשב/103</t>
  </si>
  <si>
    <t>1.9.16</t>
  </si>
  <si>
    <t>15.9.16</t>
  </si>
  <si>
    <t>בסט</t>
  </si>
  <si>
    <t>יצחק</t>
  </si>
  <si>
    <t>מחשב/330</t>
  </si>
  <si>
    <t>23.5.19</t>
  </si>
  <si>
    <t>11.6.19</t>
  </si>
  <si>
    <t>בסקין</t>
  </si>
  <si>
    <t>בן</t>
  </si>
  <si>
    <t>מחשב/321</t>
  </si>
  <si>
    <t>28.3.19</t>
  </si>
  <si>
    <t>2.4.19</t>
  </si>
  <si>
    <t>בר-און</t>
  </si>
  <si>
    <t>בראודה</t>
  </si>
  <si>
    <t>יריב</t>
  </si>
  <si>
    <t>בריגל</t>
  </si>
  <si>
    <t>אידית</t>
  </si>
  <si>
    <t>בריפמן</t>
  </si>
  <si>
    <t>אפרים</t>
  </si>
  <si>
    <t>ברקוביץ</t>
  </si>
  <si>
    <t>אריה</t>
  </si>
  <si>
    <t>ברקמן</t>
  </si>
  <si>
    <t>בשביץ</t>
  </si>
  <si>
    <t>ראובן</t>
  </si>
  <si>
    <t>גבעון</t>
  </si>
  <si>
    <t>גוטמן</t>
  </si>
  <si>
    <t>הנרי</t>
  </si>
  <si>
    <t>גורטנשטיין</t>
  </si>
  <si>
    <t>גזית</t>
  </si>
  <si>
    <t>גלי</t>
  </si>
  <si>
    <t>חנה</t>
  </si>
  <si>
    <t xml:space="preserve">גינוסר </t>
  </si>
  <si>
    <t>איתמר</t>
  </si>
  <si>
    <t>מחשב/116</t>
  </si>
  <si>
    <t>12.1.17</t>
  </si>
  <si>
    <t>19.1.17</t>
  </si>
  <si>
    <t>גל</t>
  </si>
  <si>
    <t>מחשב/101</t>
  </si>
  <si>
    <t>4.08.16</t>
  </si>
  <si>
    <t>11.8.16</t>
  </si>
  <si>
    <t>ארנה</t>
  </si>
  <si>
    <t>גלעדי</t>
  </si>
  <si>
    <t>מחשב/84</t>
  </si>
  <si>
    <t>7.1.16</t>
  </si>
  <si>
    <t>21.1.16</t>
  </si>
  <si>
    <t xml:space="preserve">גלפסקי </t>
  </si>
  <si>
    <t>גנוסר</t>
  </si>
  <si>
    <t>אלדד</t>
  </si>
  <si>
    <t>גראפי</t>
  </si>
  <si>
    <t>עירית</t>
  </si>
  <si>
    <t>ת.ז  מתחילה ב 0</t>
  </si>
  <si>
    <t>גרייצר</t>
  </si>
  <si>
    <t>נורית</t>
  </si>
  <si>
    <t>מחשב/75</t>
  </si>
  <si>
    <t>21.09.15</t>
  </si>
  <si>
    <t>15.10.15</t>
  </si>
  <si>
    <t>גרינבאום</t>
  </si>
  <si>
    <t>לאוניד</t>
  </si>
  <si>
    <t>גרינברג</t>
  </si>
  <si>
    <t xml:space="preserve">מחשב/20 </t>
  </si>
  <si>
    <t>9.5.13</t>
  </si>
  <si>
    <t>27.5.13</t>
  </si>
  <si>
    <t>גרינשטיין</t>
  </si>
  <si>
    <t>מייק</t>
  </si>
  <si>
    <t>רעיה</t>
  </si>
  <si>
    <t xml:space="preserve">גרינשטיין </t>
  </si>
  <si>
    <t>קרנאור</t>
  </si>
  <si>
    <t>דביר</t>
  </si>
  <si>
    <t>אביב</t>
  </si>
  <si>
    <t>דורון</t>
  </si>
  <si>
    <t>מתתיהו</t>
  </si>
  <si>
    <t>דניאלי</t>
  </si>
  <si>
    <t>מיכה</t>
  </si>
  <si>
    <t>דשא</t>
  </si>
  <si>
    <t>הוכברג</t>
  </si>
  <si>
    <t>אבלין</t>
  </si>
  <si>
    <t>הילר</t>
  </si>
  <si>
    <t>אילה</t>
  </si>
  <si>
    <t>מחשב/51</t>
  </si>
  <si>
    <t>23.10.14</t>
  </si>
  <si>
    <t>5.11.14</t>
  </si>
  <si>
    <t>הירש</t>
  </si>
  <si>
    <t>אדה</t>
  </si>
  <si>
    <t>הכרמלי</t>
  </si>
  <si>
    <t>עמליה</t>
  </si>
  <si>
    <t>הפטקה</t>
  </si>
  <si>
    <t>מחשב/104</t>
  </si>
  <si>
    <t>22.9.16</t>
  </si>
  <si>
    <t>הרץ</t>
  </si>
  <si>
    <t>צפורה</t>
  </si>
  <si>
    <t>וורך</t>
  </si>
  <si>
    <t>יגאל</t>
  </si>
  <si>
    <t>וייסבלום</t>
  </si>
  <si>
    <t>כלנית</t>
  </si>
  <si>
    <t>וייסמן</t>
  </si>
  <si>
    <t>דוד גוהן</t>
  </si>
  <si>
    <t>וישניצקי</t>
  </si>
  <si>
    <t>מירי</t>
  </si>
  <si>
    <t xml:space="preserve">וקס </t>
  </si>
  <si>
    <t>ורד</t>
  </si>
  <si>
    <t>נח</t>
  </si>
  <si>
    <t>זבולון</t>
  </si>
  <si>
    <t>זטוטונסקיך</t>
  </si>
  <si>
    <t>מקסים</t>
  </si>
  <si>
    <t>זיטמן</t>
  </si>
  <si>
    <t>בריאן</t>
  </si>
  <si>
    <t>מרגרידה</t>
  </si>
  <si>
    <t>מחשב/42</t>
  </si>
  <si>
    <t>23.3.14</t>
  </si>
  <si>
    <t>3.4.14</t>
  </si>
  <si>
    <t xml:space="preserve">ת.ז מתחילה ב0 </t>
  </si>
  <si>
    <t>זילברשטיין</t>
  </si>
  <si>
    <t>לייזר</t>
  </si>
  <si>
    <t>זינגר</t>
  </si>
  <si>
    <t>מריקה</t>
  </si>
  <si>
    <t>זק</t>
  </si>
  <si>
    <t>יניב</t>
  </si>
  <si>
    <t>מחשב/322</t>
  </si>
  <si>
    <t>12.2.19</t>
  </si>
  <si>
    <t>7.4.19</t>
  </si>
  <si>
    <t>טולדנו</t>
  </si>
  <si>
    <t>רפאל</t>
  </si>
  <si>
    <t>טופז</t>
  </si>
  <si>
    <t>דודו</t>
  </si>
  <si>
    <t>טושר</t>
  </si>
  <si>
    <t>טל</t>
  </si>
  <si>
    <t>ברוך</t>
  </si>
  <si>
    <t>ת.ז מתחילה ב 00</t>
  </si>
  <si>
    <t>ישראל</t>
  </si>
  <si>
    <t>ג'ו</t>
  </si>
  <si>
    <t>טרגן</t>
  </si>
  <si>
    <t>טרמין</t>
  </si>
  <si>
    <t>טרנר</t>
  </si>
  <si>
    <t>ידלין</t>
  </si>
  <si>
    <t>יעקובי</t>
  </si>
  <si>
    <t>מחשב/1</t>
  </si>
  <si>
    <t>7.2.13</t>
  </si>
  <si>
    <t>27.2.13</t>
  </si>
  <si>
    <t>ישראלי</t>
  </si>
  <si>
    <t>כהן</t>
  </si>
  <si>
    <t>דורית</t>
  </si>
  <si>
    <t>חיים</t>
  </si>
  <si>
    <t>00300988</t>
  </si>
  <si>
    <t>שירה</t>
  </si>
  <si>
    <t>מחשב/77</t>
  </si>
  <si>
    <t xml:space="preserve">אין רישום   </t>
  </si>
  <si>
    <t>5.11.15</t>
  </si>
  <si>
    <t xml:space="preserve">כוכב </t>
  </si>
  <si>
    <t>לב נאור</t>
  </si>
  <si>
    <t>אדי</t>
  </si>
  <si>
    <t>לביא</t>
  </si>
  <si>
    <t>לביאנו</t>
  </si>
  <si>
    <t>מחשב/38</t>
  </si>
  <si>
    <t>6.2.14</t>
  </si>
  <si>
    <t>6.3.14</t>
  </si>
  <si>
    <t>יש רישום</t>
  </si>
  <si>
    <t>נפסל</t>
  </si>
  <si>
    <t>14.11.13</t>
  </si>
  <si>
    <t>ת.ז מתחילה ב- 0</t>
  </si>
  <si>
    <t>אשר</t>
  </si>
  <si>
    <t>שלמה</t>
  </si>
  <si>
    <t>לוינסון</t>
  </si>
  <si>
    <t>לונשטיין</t>
  </si>
  <si>
    <t>אילנה</t>
  </si>
  <si>
    <t>לזר</t>
  </si>
  <si>
    <t>לחמן</t>
  </si>
  <si>
    <t>20.6.13</t>
  </si>
  <si>
    <t>ליבוביץ</t>
  </si>
  <si>
    <t>אוה</t>
  </si>
  <si>
    <t>ליבסטר</t>
  </si>
  <si>
    <t>בני</t>
  </si>
  <si>
    <t>ליברמן</t>
  </si>
  <si>
    <t>ברק</t>
  </si>
  <si>
    <t>רות</t>
  </si>
  <si>
    <t>לידור</t>
  </si>
  <si>
    <t>אורן</t>
  </si>
  <si>
    <t>מחשב.53</t>
  </si>
  <si>
    <t>לנגי</t>
  </si>
  <si>
    <t>מאור</t>
  </si>
  <si>
    <t>אוריה</t>
  </si>
  <si>
    <t>מאירוביץ</t>
  </si>
  <si>
    <t>מדבדב</t>
  </si>
  <si>
    <t>אולג</t>
  </si>
  <si>
    <t>מונטאנו</t>
  </si>
  <si>
    <t>אאורליה</t>
  </si>
  <si>
    <t>מורן-אוחיון</t>
  </si>
  <si>
    <t>מזרה</t>
  </si>
  <si>
    <t>מיוחס</t>
  </si>
  <si>
    <t xml:space="preserve">מיוחס </t>
  </si>
  <si>
    <t>מינץ</t>
  </si>
  <si>
    <t>מירום</t>
  </si>
  <si>
    <t>אהרון</t>
  </si>
  <si>
    <t>מנור</t>
  </si>
  <si>
    <t>אבינועם</t>
  </si>
  <si>
    <t>מרקוביץ</t>
  </si>
  <si>
    <t>פנינה</t>
  </si>
  <si>
    <t>נובינסקי</t>
  </si>
  <si>
    <t>נוה</t>
  </si>
  <si>
    <t xml:space="preserve">נחום </t>
  </si>
  <si>
    <t>ארז</t>
  </si>
  <si>
    <t>ניימן</t>
  </si>
  <si>
    <t>יוסף</t>
  </si>
  <si>
    <t>סגל</t>
  </si>
  <si>
    <t>מרדכי</t>
  </si>
  <si>
    <t>סרג'ין</t>
  </si>
  <si>
    <t>פרנקה</t>
  </si>
  <si>
    <t>סדיס</t>
  </si>
  <si>
    <t>ג'ובינה</t>
  </si>
  <si>
    <t>סוביק</t>
  </si>
  <si>
    <t>מאיה</t>
  </si>
  <si>
    <t>סמדר</t>
  </si>
  <si>
    <t>סעדה</t>
  </si>
  <si>
    <t>מוטי</t>
  </si>
  <si>
    <t>ספייר</t>
  </si>
  <si>
    <t>אלברט</t>
  </si>
  <si>
    <t>ספינקה</t>
  </si>
  <si>
    <t>גילי</t>
  </si>
  <si>
    <t>סרנצקי</t>
  </si>
  <si>
    <t>עדן</t>
  </si>
  <si>
    <t>יעל</t>
  </si>
  <si>
    <t>עוגב</t>
  </si>
  <si>
    <t>גבריאל</t>
  </si>
  <si>
    <t>022315592</t>
  </si>
  <si>
    <t>עומר</t>
  </si>
  <si>
    <t>מחשב/204</t>
  </si>
  <si>
    <t>8.2.18</t>
  </si>
  <si>
    <t>20.2.28</t>
  </si>
  <si>
    <t>עזרי</t>
  </si>
  <si>
    <t>איל</t>
  </si>
  <si>
    <t>עסיס</t>
  </si>
  <si>
    <t>רויטל</t>
  </si>
  <si>
    <t>עצמוני</t>
  </si>
  <si>
    <t>עוזי</t>
  </si>
  <si>
    <t>פאור</t>
  </si>
  <si>
    <t>שירי</t>
  </si>
  <si>
    <t>פדון</t>
  </si>
  <si>
    <t>פוקס</t>
  </si>
  <si>
    <t>איזבלה</t>
  </si>
  <si>
    <t>פז</t>
  </si>
  <si>
    <t>פיברט</t>
  </si>
  <si>
    <t>פיטרס</t>
  </si>
  <si>
    <t>דירק</t>
  </si>
  <si>
    <t>פיילכנפלד</t>
  </si>
  <si>
    <t>פין</t>
  </si>
  <si>
    <t>מלקולם</t>
  </si>
  <si>
    <t>פכטמן</t>
  </si>
  <si>
    <t>פרוז</t>
  </si>
  <si>
    <t>עדי</t>
  </si>
  <si>
    <t>פרס</t>
  </si>
  <si>
    <t>יורק</t>
  </si>
  <si>
    <t>צ'ורניי</t>
  </si>
  <si>
    <t>צבעוני</t>
  </si>
  <si>
    <t>פנחס</t>
  </si>
  <si>
    <t>צדיק</t>
  </si>
  <si>
    <t>צורי</t>
  </si>
  <si>
    <t>ציקלג</t>
  </si>
  <si>
    <t>צמח</t>
  </si>
  <si>
    <t>יפה</t>
  </si>
  <si>
    <t>קאי</t>
  </si>
  <si>
    <t>מרגלית</t>
  </si>
  <si>
    <t>קונר</t>
  </si>
  <si>
    <t>קופלביץ</t>
  </si>
  <si>
    <t>דולי</t>
  </si>
  <si>
    <t>קינן</t>
  </si>
  <si>
    <t>עודד</t>
  </si>
  <si>
    <t>קליין</t>
  </si>
  <si>
    <t>גד</t>
  </si>
  <si>
    <t>קראוסהר</t>
  </si>
  <si>
    <t>יהודה</t>
  </si>
  <si>
    <t>קרביץ</t>
  </si>
  <si>
    <t>אירית</t>
  </si>
  <si>
    <t>קשאוזק</t>
  </si>
  <si>
    <t>יאנוש</t>
  </si>
  <si>
    <t>רגב</t>
  </si>
  <si>
    <t>רובינשטיין</t>
  </si>
  <si>
    <t>שמיל</t>
  </si>
  <si>
    <t>רוזנבלום</t>
  </si>
  <si>
    <t>רוזנטל</t>
  </si>
  <si>
    <t>אבי</t>
  </si>
  <si>
    <t xml:space="preserve">רוזנטל </t>
  </si>
  <si>
    <t>ניר</t>
  </si>
  <si>
    <t>רוזנצווייג</t>
  </si>
  <si>
    <t>נחמיה</t>
  </si>
  <si>
    <t>רוטבלט</t>
  </si>
  <si>
    <t>מרטין</t>
  </si>
  <si>
    <t>רוטשילד</t>
  </si>
  <si>
    <t>חנן</t>
  </si>
  <si>
    <t>רותם</t>
  </si>
  <si>
    <t>רז</t>
  </si>
  <si>
    <t>אמנון</t>
  </si>
  <si>
    <t>עופר</t>
  </si>
  <si>
    <t>ריזנברג</t>
  </si>
  <si>
    <t>אורלי</t>
  </si>
  <si>
    <t>רייכמן</t>
  </si>
  <si>
    <t>אין רישןם</t>
  </si>
  <si>
    <t>רפפורט</t>
  </si>
  <si>
    <t>רק</t>
  </si>
  <si>
    <t>ברוניסלב</t>
  </si>
  <si>
    <t>שביט</t>
  </si>
  <si>
    <t>שגב</t>
  </si>
  <si>
    <t>שוורץ</t>
  </si>
  <si>
    <t>שונק</t>
  </si>
  <si>
    <t>שזיפי</t>
  </si>
  <si>
    <t>אילן</t>
  </si>
  <si>
    <t xml:space="preserve">שזר </t>
  </si>
  <si>
    <t xml:space="preserve">ת.ז מתחילה ב 0 </t>
  </si>
  <si>
    <t>יעקוב</t>
  </si>
  <si>
    <t>שטרן</t>
  </si>
  <si>
    <t>שיפטן</t>
  </si>
  <si>
    <t>דרור</t>
  </si>
  <si>
    <t>שלום</t>
  </si>
  <si>
    <t>דניאל</t>
  </si>
  <si>
    <t xml:space="preserve">שמעוני </t>
  </si>
  <si>
    <t>רם</t>
  </si>
  <si>
    <t>יחיאל</t>
  </si>
  <si>
    <t>מחשב/ 172</t>
  </si>
  <si>
    <t>7.12.17</t>
  </si>
  <si>
    <t>שנבל</t>
  </si>
  <si>
    <t>מחשב/325</t>
  </si>
  <si>
    <t>4.4.19</t>
  </si>
  <si>
    <t>16.4.19</t>
  </si>
  <si>
    <t>שניידר</t>
  </si>
  <si>
    <t>מחשב/65</t>
  </si>
  <si>
    <t>7.7.15</t>
  </si>
  <si>
    <t>21.7.15</t>
  </si>
  <si>
    <t xml:space="preserve">שפיר </t>
  </si>
  <si>
    <t>ערן</t>
  </si>
  <si>
    <t>041013018</t>
  </si>
  <si>
    <t>שפרונג</t>
  </si>
  <si>
    <t>שרו</t>
  </si>
  <si>
    <t>חורחה</t>
  </si>
  <si>
    <t>תשובה</t>
  </si>
  <si>
    <t>אבוהב</t>
  </si>
  <si>
    <t>גיו גיטסו</t>
  </si>
  <si>
    <t>מחשב/338</t>
  </si>
  <si>
    <t>3.7.19</t>
  </si>
  <si>
    <t>פרטים שגויים</t>
  </si>
  <si>
    <t>אדרי</t>
  </si>
  <si>
    <t>חגי</t>
  </si>
  <si>
    <t>16.7.19</t>
  </si>
  <si>
    <t>313413205</t>
  </si>
  <si>
    <t>אוחנה</t>
  </si>
  <si>
    <t>מחשב/36</t>
  </si>
  <si>
    <t>7.1.14</t>
  </si>
  <si>
    <t>23.1.14</t>
  </si>
  <si>
    <t>אטלי</t>
  </si>
  <si>
    <t>מחשב/ 143</t>
  </si>
  <si>
    <t>23.11.17</t>
  </si>
  <si>
    <t>5.12.17</t>
  </si>
  <si>
    <t>אליהו</t>
  </si>
  <si>
    <t>מחשב/196</t>
  </si>
  <si>
    <t>23.1.18</t>
  </si>
  <si>
    <t>1.2.18</t>
  </si>
  <si>
    <t>אלראי</t>
  </si>
  <si>
    <t>אלרואי</t>
  </si>
  <si>
    <t>בוארון</t>
  </si>
  <si>
    <t>בוזגלו</t>
  </si>
  <si>
    <t>מימון אדמונד</t>
  </si>
  <si>
    <t>מחשב/20</t>
  </si>
  <si>
    <t>23.5.13</t>
  </si>
  <si>
    <t>12462180</t>
  </si>
  <si>
    <t>ביבס</t>
  </si>
  <si>
    <t>וידאל</t>
  </si>
  <si>
    <t>מחשב/216</t>
  </si>
  <si>
    <t>20.2.18</t>
  </si>
  <si>
    <t>8.1.19</t>
  </si>
  <si>
    <t>בלילה מזרחי</t>
  </si>
  <si>
    <t>אביחי</t>
  </si>
  <si>
    <t>מחשב/57</t>
  </si>
  <si>
    <t>3.3.15</t>
  </si>
  <si>
    <t>בן-דיין</t>
  </si>
  <si>
    <t xml:space="preserve"> בן (אשר)</t>
  </si>
  <si>
    <t>בן שימול</t>
  </si>
  <si>
    <t>בריטש</t>
  </si>
  <si>
    <t>אלמוג</t>
  </si>
  <si>
    <t>0-29591658</t>
  </si>
  <si>
    <t>ברנד</t>
  </si>
  <si>
    <t>שי</t>
  </si>
  <si>
    <t xml:space="preserve">גולן </t>
  </si>
  <si>
    <t>דבוש</t>
  </si>
  <si>
    <t>ויקי</t>
  </si>
  <si>
    <t>דהן</t>
  </si>
  <si>
    <t>הראל</t>
  </si>
  <si>
    <t>שירז</t>
  </si>
  <si>
    <t>דובב</t>
  </si>
  <si>
    <t>שגיא</t>
  </si>
  <si>
    <t>דוידוב</t>
  </si>
  <si>
    <t xml:space="preserve">אלי </t>
  </si>
  <si>
    <t>דרי</t>
  </si>
  <si>
    <t>סתיו</t>
  </si>
  <si>
    <t>הכט</t>
  </si>
  <si>
    <t xml:space="preserve">כרמל </t>
  </si>
  <si>
    <t>ווזנר</t>
  </si>
  <si>
    <t>דור</t>
  </si>
  <si>
    <t>זהגר</t>
  </si>
  <si>
    <t>גדעון</t>
  </si>
  <si>
    <t>זוסמן</t>
  </si>
  <si>
    <t>חדידה</t>
  </si>
  <si>
    <t>פיני</t>
  </si>
  <si>
    <t>חיימוב</t>
  </si>
  <si>
    <t xml:space="preserve">חרפוף </t>
  </si>
  <si>
    <t>טאובה</t>
  </si>
  <si>
    <t>פיטר</t>
  </si>
  <si>
    <t xml:space="preserve">שניר </t>
  </si>
  <si>
    <t>ליפשיץ</t>
  </si>
  <si>
    <t>נועה</t>
  </si>
  <si>
    <t>0-23925332</t>
  </si>
  <si>
    <t>ניב</t>
  </si>
  <si>
    <t>ניסימיאן</t>
  </si>
  <si>
    <t>207668021</t>
  </si>
  <si>
    <t>ספיר</t>
  </si>
  <si>
    <t>עידן</t>
  </si>
  <si>
    <t>מגד</t>
  </si>
  <si>
    <t>302896824</t>
  </si>
  <si>
    <t>קשת</t>
  </si>
  <si>
    <t>פופולינגר</t>
  </si>
  <si>
    <t>אלי</t>
  </si>
  <si>
    <t>פורטנוב</t>
  </si>
  <si>
    <t>ויטלי</t>
  </si>
  <si>
    <t>פלד</t>
  </si>
  <si>
    <t>קווין</t>
  </si>
  <si>
    <t>קוקסין</t>
  </si>
  <si>
    <t>דימיטרי</t>
  </si>
  <si>
    <t>רוזן סמוקס</t>
  </si>
  <si>
    <t xml:space="preserve">יצחק </t>
  </si>
  <si>
    <t>3.12.17</t>
  </si>
  <si>
    <t>רוזנפלד</t>
  </si>
  <si>
    <t>משי</t>
  </si>
  <si>
    <t>תורגמן</t>
  </si>
  <si>
    <t>לימור</t>
  </si>
  <si>
    <t>גלגיליות</t>
  </si>
  <si>
    <t>מחשב/17</t>
  </si>
  <si>
    <t>22.5.13</t>
  </si>
  <si>
    <t>אגם</t>
  </si>
  <si>
    <t>206014359</t>
  </si>
  <si>
    <t>אוחיון</t>
  </si>
  <si>
    <t>מחשב/231</t>
  </si>
  <si>
    <t>31667231</t>
  </si>
  <si>
    <t>אוליאל</t>
  </si>
  <si>
    <t>אופק</t>
  </si>
  <si>
    <t>שיר</t>
  </si>
  <si>
    <t>324208073</t>
  </si>
  <si>
    <t>אלגריסי</t>
  </si>
  <si>
    <t>נעה</t>
  </si>
  <si>
    <t>אלדר</t>
  </si>
  <si>
    <t>מחשב/15</t>
  </si>
  <si>
    <t>11.4.13</t>
  </si>
  <si>
    <t>24.4.13</t>
  </si>
  <si>
    <t>39065057</t>
  </si>
  <si>
    <t>אלקין</t>
  </si>
  <si>
    <t xml:space="preserve">עופר </t>
  </si>
  <si>
    <t>24.4.18</t>
  </si>
  <si>
    <t>15.5.18</t>
  </si>
  <si>
    <t>13099197</t>
  </si>
  <si>
    <t>אליעזר</t>
  </si>
  <si>
    <t>27.3.18</t>
  </si>
  <si>
    <t>206591372</t>
  </si>
  <si>
    <t>אנגלשטיין</t>
  </si>
  <si>
    <t>הילה</t>
  </si>
  <si>
    <t>213763238</t>
  </si>
  <si>
    <t>אסייג</t>
  </si>
  <si>
    <t>יהב</t>
  </si>
  <si>
    <t>212642508</t>
  </si>
  <si>
    <t>אקוני</t>
  </si>
  <si>
    <t>22.3.18</t>
  </si>
  <si>
    <t>323130997</t>
  </si>
  <si>
    <t>רעות</t>
  </si>
  <si>
    <t>בוטרנו</t>
  </si>
  <si>
    <t>דנה</t>
  </si>
  <si>
    <t>318159035</t>
  </si>
  <si>
    <t>ביטון</t>
  </si>
  <si>
    <t>בירמן</t>
  </si>
  <si>
    <t>316088517</t>
  </si>
  <si>
    <t>בליצבלוי</t>
  </si>
  <si>
    <t>בן כליפה</t>
  </si>
  <si>
    <t>נופר</t>
  </si>
  <si>
    <t> 328681507</t>
  </si>
  <si>
    <t>בנדרסקי</t>
  </si>
  <si>
    <t>מרסלו</t>
  </si>
  <si>
    <t>26557850</t>
  </si>
  <si>
    <t>בסון</t>
  </si>
  <si>
    <t>323767566</t>
  </si>
  <si>
    <t>בקר</t>
  </si>
  <si>
    <t>אנה</t>
  </si>
  <si>
    <t>323083071</t>
  </si>
  <si>
    <t>גוגינשוילי</t>
  </si>
  <si>
    <t>נלי</t>
  </si>
  <si>
    <t>204943005</t>
  </si>
  <si>
    <t>גולדנברג</t>
  </si>
  <si>
    <t>מתן</t>
  </si>
  <si>
    <t>גני</t>
  </si>
  <si>
    <t>גיל</t>
  </si>
  <si>
    <t>305022113</t>
  </si>
  <si>
    <t>דגול</t>
  </si>
  <si>
    <t>דובדבני</t>
  </si>
  <si>
    <t>שירן</t>
  </si>
  <si>
    <t>מחשב/248</t>
  </si>
  <si>
    <t>22.5.18</t>
  </si>
  <si>
    <t>28.6.18</t>
  </si>
  <si>
    <t>309918837</t>
  </si>
  <si>
    <t>דובזינקו</t>
  </si>
  <si>
    <t>דומינסקי</t>
  </si>
  <si>
    <t>נעמה</t>
  </si>
  <si>
    <t>209052562</t>
  </si>
  <si>
    <t>תום</t>
  </si>
  <si>
    <t>300307030</t>
  </si>
  <si>
    <t>הדר</t>
  </si>
  <si>
    <t>302633565</t>
  </si>
  <si>
    <t>היקה</t>
  </si>
  <si>
    <t>316354788</t>
  </si>
  <si>
    <t>הרוניאן</t>
  </si>
  <si>
    <t>211328000</t>
  </si>
  <si>
    <t>וולך</t>
  </si>
  <si>
    <t> 033492331</t>
  </si>
  <si>
    <t>ויזמן</t>
  </si>
  <si>
    <t>29250446</t>
  </si>
  <si>
    <t>33492331</t>
  </si>
  <si>
    <t>דודי</t>
  </si>
  <si>
    <t>320623556</t>
  </si>
  <si>
    <t>וייס</t>
  </si>
  <si>
    <t>208110437</t>
  </si>
  <si>
    <t>וייסברג</t>
  </si>
  <si>
    <t>וינוקור</t>
  </si>
  <si>
    <t>304853575</t>
  </si>
  <si>
    <t>ויצמן</t>
  </si>
  <si>
    <t xml:space="preserve">שיר </t>
  </si>
  <si>
    <t>211589635</t>
  </si>
  <si>
    <t>וקסלר</t>
  </si>
  <si>
    <t>שגיב</t>
  </si>
  <si>
    <t>זיידמן</t>
  </si>
  <si>
    <t>301690434</t>
  </si>
  <si>
    <t>זמיר</t>
  </si>
  <si>
    <t>יואב</t>
  </si>
  <si>
    <t>207436239</t>
  </si>
  <si>
    <t>יותם</t>
  </si>
  <si>
    <t>303482079</t>
  </si>
  <si>
    <t>חבינסקי</t>
  </si>
  <si>
    <t>ארקדי</t>
  </si>
  <si>
    <t>212707152</t>
  </si>
  <si>
    <t>טורונטו</t>
  </si>
  <si>
    <t>נמרוד</t>
  </si>
  <si>
    <t>ישעיה</t>
  </si>
  <si>
    <t>ליכטר</t>
  </si>
  <si>
    <t>מחשב/23</t>
  </si>
  <si>
    <t>6.6.13</t>
  </si>
  <si>
    <t> 204778435</t>
  </si>
  <si>
    <t>מוקדי</t>
  </si>
  <si>
    <t>משוטטו</t>
  </si>
  <si>
    <t>נודלמן</t>
  </si>
  <si>
    <t>סתו</t>
  </si>
  <si>
    <t>נידם</t>
  </si>
  <si>
    <t>מחשב/271</t>
  </si>
  <si>
    <t>28.8.18</t>
  </si>
  <si>
    <t>12.9.18</t>
  </si>
  <si>
    <t>סמסון</t>
  </si>
  <si>
    <t>פיגמן</t>
  </si>
  <si>
    <t>פרלשטיין</t>
  </si>
  <si>
    <t>צמיר</t>
  </si>
  <si>
    <t>קוטלר</t>
  </si>
  <si>
    <t>קורלנד</t>
  </si>
  <si>
    <t>ליאון</t>
  </si>
  <si>
    <t> 316325356</t>
  </si>
  <si>
    <t>שון</t>
  </si>
  <si>
    <t>קמינסקי</t>
  </si>
  <si>
    <t>אייל</t>
  </si>
  <si>
    <t>קסטנבאום</t>
  </si>
  <si>
    <t>רואש</t>
  </si>
  <si>
    <t>אור</t>
  </si>
  <si>
    <t> 033061284</t>
  </si>
  <si>
    <t>307943761</t>
  </si>
  <si>
    <t>שור</t>
  </si>
  <si>
    <t>אפק</t>
  </si>
  <si>
    <t>מחשב/ 257</t>
  </si>
  <si>
    <t>5.7.18</t>
  </si>
  <si>
    <t>14.8.18</t>
  </si>
  <si>
    <t>205791742 </t>
  </si>
  <si>
    <t>שטייף</t>
  </si>
  <si>
    <t>שטיפוצה</t>
  </si>
  <si>
    <t>אנדרי</t>
  </si>
  <si>
    <t>300230265  </t>
  </si>
  <si>
    <t>שני</t>
  </si>
  <si>
    <t>שניידמן</t>
  </si>
  <si>
    <t>פול</t>
  </si>
  <si>
    <t>206713299</t>
  </si>
  <si>
    <t>תורן</t>
  </si>
  <si>
    <t>מחשב/288</t>
  </si>
  <si>
    <t xml:space="preserve">אושר </t>
  </si>
  <si>
    <t>תיכון</t>
  </si>
  <si>
    <t>028917946</t>
  </si>
  <si>
    <t>דבש</t>
  </si>
  <si>
    <t>גלישה אוירית</t>
  </si>
  <si>
    <t>מחשב/37</t>
  </si>
  <si>
    <t>דאיה</t>
  </si>
  <si>
    <t>בנק</t>
  </si>
  <si>
    <t>התאחדות לספורט</t>
  </si>
  <si>
    <t xml:space="preserve"> מחשב/1</t>
  </si>
  <si>
    <t>גולן</t>
  </si>
  <si>
    <t>וינדר</t>
  </si>
  <si>
    <t>אסתר</t>
  </si>
  <si>
    <t>רויזין</t>
  </si>
  <si>
    <t>בן עמי</t>
  </si>
  <si>
    <t>טיסנאות</t>
  </si>
  <si>
    <t>מחשב/149</t>
  </si>
  <si>
    <t>30.11.17</t>
  </si>
  <si>
    <t>9.1.18</t>
  </si>
  <si>
    <t>לשד</t>
  </si>
  <si>
    <t>עמרם</t>
  </si>
  <si>
    <t>נג'רי</t>
  </si>
  <si>
    <t>60409059</t>
  </si>
  <si>
    <t>צסטר</t>
  </si>
  <si>
    <t>מחשב/172</t>
  </si>
  <si>
    <t>קפלן</t>
  </si>
  <si>
    <t>מחשב/201</t>
  </si>
  <si>
    <t>29.1.18</t>
  </si>
  <si>
    <t>1.3.18</t>
  </si>
  <si>
    <t>אלקלעי</t>
  </si>
  <si>
    <t>טיפוס ספורטיבי</t>
  </si>
  <si>
    <t>גרנט</t>
  </si>
  <si>
    <t>יסמין</t>
  </si>
  <si>
    <t xml:space="preserve">ישראל </t>
  </si>
  <si>
    <t>פלאי</t>
  </si>
  <si>
    <t>33366410</t>
  </si>
  <si>
    <t>פרידמן</t>
  </si>
  <si>
    <t>מחשב/212</t>
  </si>
  <si>
    <t>12.2.18</t>
  </si>
  <si>
    <t>קוניק</t>
  </si>
  <si>
    <t>כדורת</t>
  </si>
  <si>
    <t>מחשב/203</t>
  </si>
  <si>
    <t>13.2.18</t>
  </si>
  <si>
    <t>בנדר</t>
  </si>
  <si>
    <t>מיה</t>
  </si>
  <si>
    <t>שמעון</t>
  </si>
  <si>
    <t>דואניס</t>
  </si>
  <si>
    <t>דותן</t>
  </si>
  <si>
    <t>דקל</t>
  </si>
  <si>
    <t>צ'יקו יצחק</t>
  </si>
  <si>
    <t>הולמן</t>
  </si>
  <si>
    <t>אנטון</t>
  </si>
  <si>
    <t>הרשקוביץ</t>
  </si>
  <si>
    <t>פנחס-סורין</t>
  </si>
  <si>
    <t>יעקבלביץ</t>
  </si>
  <si>
    <t>לא נדרש</t>
  </si>
  <si>
    <t>12.8.12</t>
  </si>
  <si>
    <t>26.8.12</t>
  </si>
  <si>
    <t>יעקובוביץ</t>
  </si>
  <si>
    <t>ישי</t>
  </si>
  <si>
    <t>מזרחי</t>
  </si>
  <si>
    <t>נאווי</t>
  </si>
  <si>
    <t>צדוק</t>
  </si>
  <si>
    <t>נדב</t>
  </si>
  <si>
    <t>שוש</t>
  </si>
  <si>
    <t>סילשי</t>
  </si>
  <si>
    <t>בועז</t>
  </si>
  <si>
    <t>עובדיה</t>
  </si>
  <si>
    <t>פישר</t>
  </si>
  <si>
    <t>11455706</t>
  </si>
  <si>
    <t>קידר</t>
  </si>
  <si>
    <t>שמואל</t>
  </si>
  <si>
    <t>שחרון</t>
  </si>
  <si>
    <t>נילי</t>
  </si>
  <si>
    <t>1386978</t>
  </si>
  <si>
    <t>אדלשטיין</t>
  </si>
  <si>
    <t>כדורת דשא</t>
  </si>
  <si>
    <t>5.8.12</t>
  </si>
  <si>
    <t>19.8.12</t>
  </si>
  <si>
    <t>41766304</t>
  </si>
  <si>
    <t>סילבי</t>
  </si>
  <si>
    <t>69921286</t>
  </si>
  <si>
    <t>אטיאס</t>
  </si>
  <si>
    <t>אינגבר</t>
  </si>
  <si>
    <t>גיורא</t>
  </si>
  <si>
    <t>28.10.18</t>
  </si>
  <si>
    <t>13.11.18</t>
  </si>
  <si>
    <t>59086934</t>
  </si>
  <si>
    <t>אלונים</t>
  </si>
  <si>
    <t>מחשב/92</t>
  </si>
  <si>
    <t>5.5.16</t>
  </si>
  <si>
    <t>19.5.16</t>
  </si>
  <si>
    <t>009392069</t>
  </si>
  <si>
    <t>אלרום</t>
  </si>
  <si>
    <t>רן</t>
  </si>
  <si>
    <t>מחשב/261</t>
  </si>
  <si>
    <t>17.7.18</t>
  </si>
  <si>
    <t>1.8.18</t>
  </si>
  <si>
    <t>943357</t>
  </si>
  <si>
    <t>אמיתי</t>
  </si>
  <si>
    <t>323392290</t>
  </si>
  <si>
    <t>אפטר</t>
  </si>
  <si>
    <t>מרל</t>
  </si>
  <si>
    <t>003852225</t>
  </si>
  <si>
    <t>ארד</t>
  </si>
  <si>
    <t>209044775</t>
  </si>
  <si>
    <t>אשל</t>
  </si>
  <si>
    <t>069890994</t>
  </si>
  <si>
    <t>בבוט</t>
  </si>
  <si>
    <t>טוני</t>
  </si>
  <si>
    <t>מחשב/43</t>
  </si>
  <si>
    <t>15.5.14</t>
  </si>
  <si>
    <t>17437658</t>
  </si>
  <si>
    <t>בוברוב</t>
  </si>
  <si>
    <t>נתנאל</t>
  </si>
  <si>
    <t>פאמלה</t>
  </si>
  <si>
    <t>8</t>
  </si>
  <si>
    <t>גדין</t>
  </si>
  <si>
    <t>מחשב/98</t>
  </si>
  <si>
    <t>7.7.16</t>
  </si>
  <si>
    <t>14.7.16</t>
  </si>
  <si>
    <t>גולדפרב</t>
  </si>
  <si>
    <t>9</t>
  </si>
  <si>
    <t xml:space="preserve">גלינר </t>
  </si>
  <si>
    <t>13</t>
  </si>
  <si>
    <t xml:space="preserve">גרנצל </t>
  </si>
  <si>
    <t>דגן</t>
  </si>
  <si>
    <t>אסתי</t>
  </si>
  <si>
    <t>10</t>
  </si>
  <si>
    <t>00313404/6</t>
  </si>
  <si>
    <t>הרפז</t>
  </si>
  <si>
    <t>וגנסברג</t>
  </si>
  <si>
    <t>סוזנה</t>
  </si>
  <si>
    <t>וון קרפלד</t>
  </si>
  <si>
    <t>וקסמן</t>
  </si>
  <si>
    <t>מחשב / 91</t>
  </si>
  <si>
    <t>7.4.16</t>
  </si>
  <si>
    <t>13585021</t>
  </si>
  <si>
    <t>וקסנברג</t>
  </si>
  <si>
    <t>מקסימו</t>
  </si>
  <si>
    <t>טרובר</t>
  </si>
  <si>
    <t>7716046</t>
  </si>
  <si>
    <t>יודאיקין</t>
  </si>
  <si>
    <t>כץ</t>
  </si>
  <si>
    <t>הרי</t>
  </si>
  <si>
    <t>6641773</t>
  </si>
  <si>
    <t>כרמי</t>
  </si>
  <si>
    <t>01322141/1</t>
  </si>
  <si>
    <t>לוין</t>
  </si>
  <si>
    <t xml:space="preserve">מוריס </t>
  </si>
  <si>
    <t>לונדון</t>
  </si>
  <si>
    <t>רון רולנד</t>
  </si>
  <si>
    <t>ליברטל</t>
  </si>
  <si>
    <t>ז'קלין</t>
  </si>
  <si>
    <t>לידרמן</t>
  </si>
  <si>
    <t>אלפרדו</t>
  </si>
  <si>
    <t>ליף</t>
  </si>
  <si>
    <t>ג'ק</t>
  </si>
  <si>
    <t>ליפינסקיי</t>
  </si>
  <si>
    <t>לנצמן</t>
  </si>
  <si>
    <r>
      <t xml:space="preserve">0 </t>
    </r>
    <r>
      <rPr>
        <sz val="11"/>
        <color rgb="FF000000"/>
        <rFont val="Arial"/>
        <family val="2"/>
      </rPr>
      <t xml:space="preserve">50326487 </t>
    </r>
  </si>
  <si>
    <t>לפינסקי</t>
  </si>
  <si>
    <t>לרמן</t>
  </si>
  <si>
    <t>מאושר</t>
  </si>
  <si>
    <t>12</t>
  </si>
  <si>
    <t>מירזוף</t>
  </si>
  <si>
    <t>קולין</t>
  </si>
  <si>
    <t>00524463/7</t>
  </si>
  <si>
    <t>מלוצקר</t>
  </si>
  <si>
    <t>יואל</t>
  </si>
  <si>
    <t xml:space="preserve">מקובסקי </t>
  </si>
  <si>
    <t>05181000/0</t>
  </si>
  <si>
    <t xml:space="preserve">שלמה </t>
  </si>
  <si>
    <t>סאקס</t>
  </si>
  <si>
    <t>לאונרד</t>
  </si>
  <si>
    <t>עזורי</t>
  </si>
  <si>
    <t>מחשב/41</t>
  </si>
  <si>
    <t>עמר</t>
  </si>
  <si>
    <t>פוטרן</t>
  </si>
  <si>
    <t>גורדון</t>
  </si>
  <si>
    <t>פיקס</t>
  </si>
  <si>
    <t>פישמן</t>
  </si>
  <si>
    <t>מחשב/220</t>
  </si>
  <si>
    <t>20.3.18</t>
  </si>
  <si>
    <t>00365610/5</t>
  </si>
  <si>
    <t>פרגר</t>
  </si>
  <si>
    <t>חיה</t>
  </si>
  <si>
    <t>00367260/7</t>
  </si>
  <si>
    <t>שרי</t>
  </si>
  <si>
    <t xml:space="preserve">פרידמן </t>
  </si>
  <si>
    <t>00931662/1</t>
  </si>
  <si>
    <t>צומברג</t>
  </si>
  <si>
    <t>00221036/7</t>
  </si>
  <si>
    <t>עדנה</t>
  </si>
  <si>
    <t>קופפרשמיד</t>
  </si>
  <si>
    <t>קופר</t>
  </si>
  <si>
    <t>סטיב</t>
  </si>
  <si>
    <t>קרידי</t>
  </si>
  <si>
    <t>062714449</t>
  </si>
  <si>
    <t>שהם</t>
  </si>
  <si>
    <t>שוסטק</t>
  </si>
  <si>
    <t>שמואלי</t>
  </si>
  <si>
    <t>מחשב/304</t>
  </si>
  <si>
    <t>23.12.18</t>
  </si>
  <si>
    <t>29.1.19</t>
  </si>
  <si>
    <t>05114602/5</t>
  </si>
  <si>
    <t>01312663/5</t>
  </si>
  <si>
    <t>ששון</t>
  </si>
  <si>
    <t>332319565</t>
  </si>
  <si>
    <t>צוקרמן</t>
  </si>
  <si>
    <t>ברנרד</t>
  </si>
  <si>
    <t>כדורת רשת</t>
  </si>
  <si>
    <t>מחשב/68</t>
  </si>
  <si>
    <t>18.8.15</t>
  </si>
  <si>
    <t>30.8.15</t>
  </si>
  <si>
    <t>לולה</t>
  </si>
  <si>
    <t>כדרת רשת</t>
  </si>
  <si>
    <t>11</t>
  </si>
  <si>
    <t>16.8.12</t>
  </si>
  <si>
    <t>מוריס</t>
  </si>
  <si>
    <t>שמלצמן</t>
  </si>
  <si>
    <t>ליאוניד</t>
  </si>
  <si>
    <t>לקרוס</t>
  </si>
  <si>
    <t>מצנחי רחיפה</t>
  </si>
  <si>
    <t>אבו הלאל</t>
  </si>
  <si>
    <t>עלי</t>
  </si>
  <si>
    <t>משיכת חבל</t>
  </si>
  <si>
    <t>מחשב/217</t>
  </si>
  <si>
    <t>אנואר</t>
  </si>
  <si>
    <t>פלאח</t>
  </si>
  <si>
    <t>ברדוגו</t>
  </si>
  <si>
    <t>ג'רמי</t>
  </si>
  <si>
    <t>הינו</t>
  </si>
  <si>
    <t>סלמאן</t>
  </si>
  <si>
    <t>ח'רבאוי</t>
  </si>
  <si>
    <t>טאפש</t>
  </si>
  <si>
    <t>טרבוש</t>
  </si>
  <si>
    <t>פנדי</t>
  </si>
  <si>
    <t>יונס</t>
  </si>
  <si>
    <t>ח'אלד</t>
  </si>
  <si>
    <t>ינאי</t>
  </si>
  <si>
    <t>מוניר</t>
  </si>
  <si>
    <t>עמאר</t>
  </si>
  <si>
    <t>מחשב/221</t>
  </si>
  <si>
    <t>6.3.18</t>
  </si>
  <si>
    <t>סייד</t>
  </si>
  <si>
    <t>עלאא</t>
  </si>
  <si>
    <t>עבאס</t>
  </si>
  <si>
    <t>זכי</t>
  </si>
  <si>
    <t>בשיר</t>
  </si>
  <si>
    <t>רינאא</t>
  </si>
  <si>
    <t>נוג'ידאת</t>
  </si>
  <si>
    <t>תאיה</t>
  </si>
  <si>
    <t>ראיד</t>
  </si>
  <si>
    <t>תאיה מרעי</t>
  </si>
  <si>
    <t>וופא</t>
  </si>
  <si>
    <t>036248102</t>
  </si>
  <si>
    <t>גרדי</t>
  </si>
  <si>
    <t>ניווט</t>
  </si>
  <si>
    <t>מחשב/26</t>
  </si>
  <si>
    <t>30.7.13</t>
  </si>
  <si>
    <t>055943161</t>
  </si>
  <si>
    <t>הימן</t>
  </si>
  <si>
    <t>רפי</t>
  </si>
  <si>
    <t>מחשב/22</t>
  </si>
  <si>
    <t>18.6.13</t>
  </si>
  <si>
    <t>055369821</t>
  </si>
  <si>
    <t xml:space="preserve">וולשטין </t>
  </si>
  <si>
    <t>32444788</t>
  </si>
  <si>
    <t>ורבין</t>
  </si>
  <si>
    <t>מחשב/24</t>
  </si>
  <si>
    <t>27.6.13</t>
  </si>
  <si>
    <t>040343402</t>
  </si>
  <si>
    <t>059717256</t>
  </si>
  <si>
    <t>נוימן</t>
  </si>
  <si>
    <t>זיו</t>
  </si>
  <si>
    <t>057354615</t>
  </si>
  <si>
    <t>נירן</t>
  </si>
  <si>
    <t>022717938</t>
  </si>
  <si>
    <t>צ'יזיק</t>
  </si>
  <si>
    <t>029345550</t>
  </si>
  <si>
    <t>רביד</t>
  </si>
  <si>
    <t>נעם</t>
  </si>
  <si>
    <t>13250329</t>
  </si>
  <si>
    <t>שוויצר</t>
  </si>
  <si>
    <t>377994788</t>
  </si>
  <si>
    <t>אפנסייב</t>
  </si>
  <si>
    <t>אנדריי</t>
  </si>
  <si>
    <t>סמבו</t>
  </si>
  <si>
    <t>307469320</t>
  </si>
  <si>
    <t xml:space="preserve">בנדלר </t>
  </si>
  <si>
    <t>פבל</t>
  </si>
  <si>
    <t>310509500</t>
  </si>
  <si>
    <t>גולדין</t>
  </si>
  <si>
    <t>אלכסי</t>
  </si>
  <si>
    <t>313643140</t>
  </si>
  <si>
    <t>גושטמן</t>
  </si>
  <si>
    <t>אנאף אנטולי</t>
  </si>
  <si>
    <t>320878382</t>
  </si>
  <si>
    <t>מדבדייב</t>
  </si>
  <si>
    <t>324374131</t>
  </si>
  <si>
    <t xml:space="preserve">סמוטריצקי </t>
  </si>
  <si>
    <t>304545684</t>
  </si>
  <si>
    <t>פלטיאל</t>
  </si>
  <si>
    <t>אדוארדו</t>
  </si>
  <si>
    <t>303944060</t>
  </si>
  <si>
    <t xml:space="preserve">לאון </t>
  </si>
  <si>
    <t>17602756</t>
  </si>
  <si>
    <t>אגל -טל</t>
  </si>
  <si>
    <t>סופטבול</t>
  </si>
  <si>
    <t>11765906</t>
  </si>
  <si>
    <t>12707444</t>
  </si>
  <si>
    <t>ברנדריס</t>
  </si>
  <si>
    <t>57191777</t>
  </si>
  <si>
    <t>גולדמרק</t>
  </si>
  <si>
    <t>13686415</t>
  </si>
  <si>
    <t>גילט</t>
  </si>
  <si>
    <t>גרשון</t>
  </si>
  <si>
    <t>306311952</t>
  </si>
  <si>
    <t>גינגיס</t>
  </si>
  <si>
    <t>הרנן</t>
  </si>
  <si>
    <t>328962915</t>
  </si>
  <si>
    <t>הרקוב</t>
  </si>
  <si>
    <t>אנדי</t>
  </si>
  <si>
    <t>324701317</t>
  </si>
  <si>
    <t>טצ'ר</t>
  </si>
  <si>
    <t>אלברטו</t>
  </si>
  <si>
    <t>11475969</t>
  </si>
  <si>
    <t>320466758</t>
  </si>
  <si>
    <t xml:space="preserve">מילר </t>
  </si>
  <si>
    <t>320466725</t>
  </si>
  <si>
    <t>לואיס</t>
  </si>
  <si>
    <t>15607781</t>
  </si>
  <si>
    <t>וילאם</t>
  </si>
  <si>
    <t>11840394</t>
  </si>
  <si>
    <t>סולו</t>
  </si>
  <si>
    <t>דיויד</t>
  </si>
  <si>
    <t>15598279</t>
  </si>
  <si>
    <t>סולומון</t>
  </si>
  <si>
    <t>נתן</t>
  </si>
  <si>
    <t>321837510</t>
  </si>
  <si>
    <t>פופובסקי</t>
  </si>
  <si>
    <t>רוברטו סריא</t>
  </si>
  <si>
    <t>15477680</t>
  </si>
  <si>
    <t>פרי</t>
  </si>
  <si>
    <t>גפרי</t>
  </si>
  <si>
    <t>332323880</t>
  </si>
  <si>
    <t>רודריגז</t>
  </si>
  <si>
    <t>אביליו</t>
  </si>
  <si>
    <t>310138961</t>
  </si>
  <si>
    <t>אדזדרצקי</t>
  </si>
  <si>
    <t>ולדיסלב</t>
  </si>
  <si>
    <t>ספורט הריקוד</t>
  </si>
  <si>
    <t>מחשב/48</t>
  </si>
  <si>
    <t>23.7.14</t>
  </si>
  <si>
    <t>13.8.14</t>
  </si>
  <si>
    <t>309641710</t>
  </si>
  <si>
    <t>אודיקדזה</t>
  </si>
  <si>
    <t>306647025</t>
  </si>
  <si>
    <t>רוזה</t>
  </si>
  <si>
    <t>322085606</t>
  </si>
  <si>
    <t>אוסטרובסקי</t>
  </si>
  <si>
    <t>ניקיטה</t>
  </si>
  <si>
    <t>323232066</t>
  </si>
  <si>
    <t>ארונוב</t>
  </si>
  <si>
    <t>316718337</t>
  </si>
  <si>
    <t xml:space="preserve">בנדצקי </t>
  </si>
  <si>
    <t>304127061</t>
  </si>
  <si>
    <t>גינצבורג</t>
  </si>
  <si>
    <t>36934263</t>
  </si>
  <si>
    <t>גרבויס</t>
  </si>
  <si>
    <t>311668743</t>
  </si>
  <si>
    <t>דוידוביץ</t>
  </si>
  <si>
    <t>שימריאל</t>
  </si>
  <si>
    <t>306251141</t>
  </si>
  <si>
    <t>דיסקין</t>
  </si>
  <si>
    <t>אלונה</t>
  </si>
  <si>
    <t>321254500</t>
  </si>
  <si>
    <t>דריקר</t>
  </si>
  <si>
    <t>נטליה</t>
  </si>
  <si>
    <t>15848328</t>
  </si>
  <si>
    <t>הירשהורן</t>
  </si>
  <si>
    <t>דויד</t>
  </si>
  <si>
    <t>310039318</t>
  </si>
  <si>
    <t>זדנובסקי</t>
  </si>
  <si>
    <t>אלכסיי</t>
  </si>
  <si>
    <t>317272110</t>
  </si>
  <si>
    <t>זלוטוביצקי</t>
  </si>
  <si>
    <t>לובה</t>
  </si>
  <si>
    <t>304244148</t>
  </si>
  <si>
    <t>זלצמן</t>
  </si>
  <si>
    <t>309012862</t>
  </si>
  <si>
    <t>טינקלמן</t>
  </si>
  <si>
    <t>304433014</t>
  </si>
  <si>
    <t>ויקטוריה</t>
  </si>
  <si>
    <t>320929565</t>
  </si>
  <si>
    <t>טרויינסקי זלצמן</t>
  </si>
  <si>
    <t>מריה</t>
  </si>
  <si>
    <t>304436124</t>
  </si>
  <si>
    <t>יוחטמן</t>
  </si>
  <si>
    <t>308608140</t>
  </si>
  <si>
    <t>לבייל</t>
  </si>
  <si>
    <t>308809250</t>
  </si>
  <si>
    <t>מס</t>
  </si>
  <si>
    <t>איגור</t>
  </si>
  <si>
    <t>308809342</t>
  </si>
  <si>
    <t>קטרינה</t>
  </si>
  <si>
    <t>316904663</t>
  </si>
  <si>
    <t>סבוסטיאנוב</t>
  </si>
  <si>
    <t>סוניה</t>
  </si>
  <si>
    <t>329044762</t>
  </si>
  <si>
    <t>סולוביוב</t>
  </si>
  <si>
    <t>נינה</t>
  </si>
  <si>
    <t>317165512</t>
  </si>
  <si>
    <t>פורמן</t>
  </si>
  <si>
    <t>ליליה</t>
  </si>
  <si>
    <t>312731003</t>
  </si>
  <si>
    <t>פייטליכר</t>
  </si>
  <si>
    <t>ילנה</t>
  </si>
  <si>
    <t>336514294</t>
  </si>
  <si>
    <t>פריס</t>
  </si>
  <si>
    <t>פרנצסקו</t>
  </si>
  <si>
    <t>306390790</t>
  </si>
  <si>
    <t>רוזן</t>
  </si>
  <si>
    <t>310177126</t>
  </si>
  <si>
    <t>רויזמן</t>
  </si>
  <si>
    <t>פיאנה</t>
  </si>
  <si>
    <t>304069305</t>
  </si>
  <si>
    <t>308810720</t>
  </si>
  <si>
    <t>שנקל</t>
  </si>
  <si>
    <t>אנטולי</t>
  </si>
  <si>
    <t>054487681</t>
  </si>
  <si>
    <t>סקווש</t>
  </si>
  <si>
    <t>מחשב/14</t>
  </si>
  <si>
    <t>65255614</t>
  </si>
  <si>
    <t>פלס</t>
  </si>
  <si>
    <t>אודי</t>
  </si>
  <si>
    <t>55060255</t>
  </si>
  <si>
    <t>שמעוני</t>
  </si>
  <si>
    <t>סקי מים</t>
  </si>
  <si>
    <t>שלומי</t>
  </si>
  <si>
    <t>פוטבול</t>
  </si>
  <si>
    <t>מחשב/188</t>
  </si>
  <si>
    <t>2.1.18</t>
  </si>
  <si>
    <t>318413184</t>
  </si>
  <si>
    <t>אבל</t>
  </si>
  <si>
    <t>רחלי</t>
  </si>
  <si>
    <t>מחשב/278</t>
  </si>
  <si>
    <t>1.10.19</t>
  </si>
  <si>
    <t>22.10.18</t>
  </si>
  <si>
    <t>208027904</t>
  </si>
  <si>
    <t>שרונה</t>
  </si>
  <si>
    <t>332505593</t>
  </si>
  <si>
    <t>מחשב/284</t>
  </si>
  <si>
    <t>21.10.18</t>
  </si>
  <si>
    <t>ויצ'סלב</t>
  </si>
  <si>
    <t>מחשב/152</t>
  </si>
  <si>
    <t>200663169</t>
  </si>
  <si>
    <t xml:space="preserve">אליהו </t>
  </si>
  <si>
    <t>שלכת</t>
  </si>
  <si>
    <t>מחשב/279</t>
  </si>
  <si>
    <t>7.10.18</t>
  </si>
  <si>
    <t>324534594</t>
  </si>
  <si>
    <t>אפיסדורף</t>
  </si>
  <si>
    <t>27227156</t>
  </si>
  <si>
    <t>בלומנפלד</t>
  </si>
  <si>
    <t>בן בינה</t>
  </si>
  <si>
    <t>רענן</t>
  </si>
  <si>
    <t>בר עוז</t>
  </si>
  <si>
    <t>15446966</t>
  </si>
  <si>
    <t xml:space="preserve">בראון </t>
  </si>
  <si>
    <t>בריקנר</t>
  </si>
  <si>
    <t>נחמה</t>
  </si>
  <si>
    <t>328601018</t>
  </si>
  <si>
    <t>316158005</t>
  </si>
  <si>
    <t xml:space="preserve">גולדרייך </t>
  </si>
  <si>
    <t>314683830</t>
  </si>
  <si>
    <t>גולדריך</t>
  </si>
  <si>
    <t>אביגיל</t>
  </si>
  <si>
    <t>גולדשמיד</t>
  </si>
  <si>
    <t>מת</t>
  </si>
  <si>
    <t>גונן</t>
  </si>
  <si>
    <t>גורדצר</t>
  </si>
  <si>
    <t>מחשב/337</t>
  </si>
  <si>
    <t>10.7.19</t>
  </si>
  <si>
    <t>324675321</t>
  </si>
  <si>
    <t>גרוסברד</t>
  </si>
  <si>
    <t>322297888</t>
  </si>
  <si>
    <t xml:space="preserve">גרוסו </t>
  </si>
  <si>
    <t>37587433</t>
  </si>
  <si>
    <t xml:space="preserve">גרייזס </t>
  </si>
  <si>
    <t>317632560</t>
  </si>
  <si>
    <t>ליבה</t>
  </si>
  <si>
    <t>דיוויס</t>
  </si>
  <si>
    <t>צרלס</t>
  </si>
  <si>
    <t>328589882</t>
  </si>
  <si>
    <t>הוק</t>
  </si>
  <si>
    <t>ויגל</t>
  </si>
  <si>
    <t>מחשב/ 163</t>
  </si>
  <si>
    <t>310349345</t>
  </si>
  <si>
    <t>וייל</t>
  </si>
  <si>
    <t>בלה</t>
  </si>
  <si>
    <t>323510776</t>
  </si>
  <si>
    <t>נפתלי</t>
  </si>
  <si>
    <t>מחשס/259</t>
  </si>
  <si>
    <t>10.7.18</t>
  </si>
  <si>
    <t>24.7.18</t>
  </si>
  <si>
    <t>40568560</t>
  </si>
  <si>
    <t>חכים</t>
  </si>
  <si>
    <t>200134872</t>
  </si>
  <si>
    <t>טיבי</t>
  </si>
  <si>
    <t>38165387</t>
  </si>
  <si>
    <t>יערי</t>
  </si>
  <si>
    <t>עירא</t>
  </si>
  <si>
    <t>326941531</t>
  </si>
  <si>
    <t>יהונתן</t>
  </si>
  <si>
    <t>לביא אפרת</t>
  </si>
  <si>
    <t>לוז</t>
  </si>
  <si>
    <t>צחי</t>
  </si>
  <si>
    <t>205410616</t>
  </si>
  <si>
    <t>לוטן</t>
  </si>
  <si>
    <t>לשם</t>
  </si>
  <si>
    <t>מסרי</t>
  </si>
  <si>
    <t>דילן</t>
  </si>
  <si>
    <t>נחליאל</t>
  </si>
  <si>
    <t>ניצן</t>
  </si>
  <si>
    <t>סלייטר</t>
  </si>
  <si>
    <t>336120183</t>
  </si>
  <si>
    <t>סלייס</t>
  </si>
  <si>
    <t>זקי</t>
  </si>
  <si>
    <t>מחשב/205</t>
  </si>
  <si>
    <t>031882756</t>
  </si>
  <si>
    <t>סלע</t>
  </si>
  <si>
    <t>313658528</t>
  </si>
  <si>
    <t xml:space="preserve">פוקס </t>
  </si>
  <si>
    <t>207065996</t>
  </si>
  <si>
    <t>פיטוסי</t>
  </si>
  <si>
    <t>פיירשטיין</t>
  </si>
  <si>
    <t>59814046</t>
  </si>
  <si>
    <t>פלג</t>
  </si>
  <si>
    <t>בצלאל</t>
  </si>
  <si>
    <t>מחשב/335</t>
  </si>
  <si>
    <t>16.6.19</t>
  </si>
  <si>
    <t>9.7.19</t>
  </si>
  <si>
    <t>מחשב/339</t>
  </si>
  <si>
    <t>17.7.19</t>
  </si>
  <si>
    <t>23.7.19</t>
  </si>
  <si>
    <t>336451448</t>
  </si>
  <si>
    <t>צ'רנוביץ</t>
  </si>
  <si>
    <t>קורן</t>
  </si>
  <si>
    <t>קסי</t>
  </si>
  <si>
    <t>אהוד</t>
  </si>
  <si>
    <t>קפלנסקי</t>
  </si>
  <si>
    <t>רבינוביץ'</t>
  </si>
  <si>
    <t>שמואל דב</t>
  </si>
  <si>
    <t>רבינר</t>
  </si>
  <si>
    <t>רואי</t>
  </si>
  <si>
    <t>אדר</t>
  </si>
  <si>
    <t>מחשב/198</t>
  </si>
  <si>
    <t>ריישל</t>
  </si>
  <si>
    <t>עטרה</t>
  </si>
  <si>
    <t xml:space="preserve">ריישל </t>
  </si>
  <si>
    <t>רונית</t>
  </si>
  <si>
    <t>שטינהרט</t>
  </si>
  <si>
    <t>שמידמן</t>
  </si>
  <si>
    <t>רחל</t>
  </si>
  <si>
    <t>שרבי</t>
  </si>
  <si>
    <t>עמרם נפתלי</t>
  </si>
  <si>
    <t>תמר</t>
  </si>
  <si>
    <t>332334531</t>
  </si>
  <si>
    <t>אברהמס</t>
  </si>
  <si>
    <t>336120126</t>
  </si>
  <si>
    <t>בודנר</t>
  </si>
  <si>
    <t>324675313</t>
  </si>
  <si>
    <t xml:space="preserve">גרוסברג </t>
  </si>
  <si>
    <t>206761215</t>
  </si>
  <si>
    <t xml:space="preserve">חזוני </t>
  </si>
  <si>
    <t>15662752</t>
  </si>
  <si>
    <t>חייט</t>
  </si>
  <si>
    <t xml:space="preserve">שמואל  </t>
  </si>
  <si>
    <t>14992150</t>
  </si>
  <si>
    <t>לייבוביץ</t>
  </si>
  <si>
    <t>212667737</t>
  </si>
  <si>
    <t>ליפנר</t>
  </si>
  <si>
    <t>עמיחי</t>
  </si>
  <si>
    <t>345156475</t>
  </si>
  <si>
    <t>פודל</t>
  </si>
  <si>
    <t>עקיבא</t>
  </si>
  <si>
    <t>300530821</t>
  </si>
  <si>
    <t xml:space="preserve">פוטר </t>
  </si>
  <si>
    <t>337908131</t>
  </si>
  <si>
    <t xml:space="preserve">ניימן </t>
  </si>
  <si>
    <t>332374180</t>
  </si>
  <si>
    <t>סינגר</t>
  </si>
  <si>
    <t>332401207</t>
  </si>
  <si>
    <t>23995434</t>
  </si>
  <si>
    <t>338018229</t>
  </si>
  <si>
    <t>קריסטלוויס</t>
  </si>
  <si>
    <t xml:space="preserve">רבינוביץ' </t>
  </si>
  <si>
    <t xml:space="preserve">רייף </t>
  </si>
  <si>
    <t>59723825</t>
  </si>
  <si>
    <t>קוסוביצקי</t>
  </si>
  <si>
    <t xml:space="preserve">אוחנה </t>
  </si>
  <si>
    <t>פטנק</t>
  </si>
  <si>
    <t>מחשב/296</t>
  </si>
  <si>
    <t>2.1.19</t>
  </si>
  <si>
    <t>אוסי</t>
  </si>
  <si>
    <t xml:space="preserve">אלקובי </t>
  </si>
  <si>
    <t>בן זכרי</t>
  </si>
  <si>
    <t>בשארי</t>
  </si>
  <si>
    <t>טוביה</t>
  </si>
  <si>
    <t>מחשב/340</t>
  </si>
  <si>
    <t>ווגמן</t>
  </si>
  <si>
    <t>חביב</t>
  </si>
  <si>
    <t>חרמוני</t>
  </si>
  <si>
    <t>תושב זר יש לשלוח צליום דרכון</t>
  </si>
  <si>
    <t>מעוז</t>
  </si>
  <si>
    <t>נורדמן</t>
  </si>
  <si>
    <t>סירי</t>
  </si>
  <si>
    <t>סיון</t>
  </si>
  <si>
    <t>קריכלי</t>
  </si>
  <si>
    <t>רוזנברג</t>
  </si>
  <si>
    <t>נאוה</t>
  </si>
  <si>
    <t>רימר</t>
  </si>
  <si>
    <t>שולמית</t>
  </si>
  <si>
    <t>050500846</t>
  </si>
  <si>
    <t>כרמלה</t>
  </si>
  <si>
    <t>שניאורסון</t>
  </si>
  <si>
    <t>שריקי</t>
  </si>
  <si>
    <t>טדי</t>
  </si>
  <si>
    <t>מיאסניקוב</t>
  </si>
  <si>
    <t>צניחה חופשית</t>
  </si>
  <si>
    <t>ענבר</t>
  </si>
  <si>
    <t>מחשב/309</t>
  </si>
  <si>
    <t>5.2.19</t>
  </si>
  <si>
    <t>מטיכן</t>
  </si>
  <si>
    <t>קיקבוקס</t>
  </si>
  <si>
    <t>מחשב/254</t>
  </si>
  <si>
    <t>7.6.18</t>
  </si>
  <si>
    <t>אלטורי</t>
  </si>
  <si>
    <t>מוסא</t>
  </si>
  <si>
    <t>אסעד</t>
  </si>
  <si>
    <t>מוחמד</t>
  </si>
  <si>
    <t>דגש</t>
  </si>
  <si>
    <t>נסים</t>
  </si>
  <si>
    <t>מראענה</t>
  </si>
  <si>
    <t>עיסאם</t>
  </si>
  <si>
    <t>סייד-אחמד</t>
  </si>
  <si>
    <t>מחשב/256</t>
  </si>
  <si>
    <t>19.6.18</t>
  </si>
  <si>
    <t>לוטפי</t>
  </si>
  <si>
    <t>צסטלין</t>
  </si>
  <si>
    <t>ליטל</t>
  </si>
  <si>
    <t>רמון</t>
  </si>
  <si>
    <t>שטיבלמן</t>
  </si>
  <si>
    <t>יפים</t>
  </si>
  <si>
    <t>304030182</t>
  </si>
  <si>
    <t>ארסיטוב</t>
  </si>
  <si>
    <t>מרק</t>
  </si>
  <si>
    <t xml:space="preserve">קלוב התעופה </t>
  </si>
  <si>
    <t>מחשב/ 206</t>
  </si>
  <si>
    <t>315242818</t>
  </si>
  <si>
    <t>ספיבק</t>
  </si>
  <si>
    <t>204213979</t>
  </si>
  <si>
    <t>צביאלי</t>
  </si>
  <si>
    <t>צינדר</t>
  </si>
  <si>
    <t>מחשב/251</t>
  </si>
  <si>
    <t>308227669</t>
  </si>
  <si>
    <t>קוריאט</t>
  </si>
  <si>
    <t>336535836</t>
  </si>
  <si>
    <t>שרוני</t>
  </si>
  <si>
    <t>גבאי</t>
  </si>
  <si>
    <t>כוכב</t>
  </si>
  <si>
    <t>0528457844</t>
  </si>
  <si>
    <t>קנדו או בודו</t>
  </si>
  <si>
    <t>מחשב/21</t>
  </si>
  <si>
    <t>16.5.13</t>
  </si>
  <si>
    <t>מרקו</t>
  </si>
  <si>
    <t>מחשב/215</t>
  </si>
  <si>
    <t>18.2.18</t>
  </si>
  <si>
    <t>12.4.18</t>
  </si>
  <si>
    <t>017043712</t>
  </si>
  <si>
    <t>אלוש</t>
  </si>
  <si>
    <t>ווגינפירר</t>
  </si>
  <si>
    <t>יאן</t>
  </si>
  <si>
    <t>316636240</t>
  </si>
  <si>
    <t>וולודרסקי</t>
  </si>
  <si>
    <t>פבל (פשה)</t>
  </si>
  <si>
    <t>306448598</t>
  </si>
  <si>
    <t>ויימן</t>
  </si>
  <si>
    <t>22880223</t>
  </si>
  <si>
    <t>ויס</t>
  </si>
  <si>
    <t>ויסבורד</t>
  </si>
  <si>
    <t>022486153</t>
  </si>
  <si>
    <t xml:space="preserve">טירה </t>
  </si>
  <si>
    <t xml:space="preserve">לוריה </t>
  </si>
  <si>
    <t>065907818</t>
  </si>
  <si>
    <t>צוק</t>
  </si>
  <si>
    <t>32049058</t>
  </si>
  <si>
    <t>אלוני</t>
  </si>
  <si>
    <t>קראטה</t>
  </si>
  <si>
    <t>מחשב/173</t>
  </si>
  <si>
    <t>0-25050238</t>
  </si>
  <si>
    <t>אלקיים</t>
  </si>
  <si>
    <t>מחשב/74</t>
  </si>
  <si>
    <t>16.9.15</t>
  </si>
  <si>
    <t>8.10.15</t>
  </si>
  <si>
    <t>אשכנזי</t>
  </si>
  <si>
    <t>ברטוב</t>
  </si>
  <si>
    <t>גלפרוביץ</t>
  </si>
  <si>
    <t>דושי</t>
  </si>
  <si>
    <t>וולקוביץ</t>
  </si>
  <si>
    <t>בן שלום</t>
  </si>
  <si>
    <t>ויינרמן</t>
  </si>
  <si>
    <t>קובי</t>
  </si>
  <si>
    <t>4.4.13</t>
  </si>
  <si>
    <t>חמזה</t>
  </si>
  <si>
    <t>בילאל</t>
  </si>
  <si>
    <t>טרביב</t>
  </si>
  <si>
    <t>כבהא</t>
  </si>
  <si>
    <t>מוסטפא</t>
  </si>
  <si>
    <t xml:space="preserve">כהן </t>
  </si>
  <si>
    <t>11.11.15</t>
  </si>
  <si>
    <t>מנדלמן</t>
  </si>
  <si>
    <t>נאיף</t>
  </si>
  <si>
    <t>ספי</t>
  </si>
  <si>
    <t>סאסאימר</t>
  </si>
  <si>
    <t>קיצ'</t>
  </si>
  <si>
    <t>סכרוב</t>
  </si>
  <si>
    <t>איליה</t>
  </si>
  <si>
    <t>ולרי</t>
  </si>
  <si>
    <t>עקירב</t>
  </si>
  <si>
    <t>פורת</t>
  </si>
  <si>
    <t>22315592</t>
  </si>
  <si>
    <t>פולינה</t>
  </si>
  <si>
    <t>קירזנר</t>
  </si>
  <si>
    <t>קמבל</t>
  </si>
  <si>
    <t>קריסטין</t>
  </si>
  <si>
    <t>קפל</t>
  </si>
  <si>
    <t>רבינוביץ</t>
  </si>
  <si>
    <t>שגית</t>
  </si>
  <si>
    <t>רוגוז'רסקי</t>
  </si>
  <si>
    <t xml:space="preserve">פרדרג </t>
  </si>
  <si>
    <t>רוקח</t>
  </si>
  <si>
    <t>גילעד</t>
  </si>
  <si>
    <t>עמי</t>
  </si>
  <si>
    <t>שובה</t>
  </si>
  <si>
    <t>שטיינר</t>
  </si>
  <si>
    <t>צביקה</t>
  </si>
  <si>
    <t>שפאן</t>
  </si>
  <si>
    <t>שוקי</t>
  </si>
  <si>
    <t>רומן</t>
  </si>
  <si>
    <t>שרף</t>
  </si>
  <si>
    <t>לינקולן</t>
  </si>
  <si>
    <t>קריקט</t>
  </si>
  <si>
    <t>25</t>
  </si>
  <si>
    <t xml:space="preserve">אברהם </t>
  </si>
  <si>
    <t>סולמון</t>
  </si>
  <si>
    <t>אומדגקר</t>
  </si>
  <si>
    <t>אוסקר</t>
  </si>
  <si>
    <t>הילל</t>
  </si>
  <si>
    <t>ארונס</t>
  </si>
  <si>
    <t>אשטון</t>
  </si>
  <si>
    <t>בורגרקר</t>
  </si>
  <si>
    <t>שמיר</t>
  </si>
  <si>
    <t>בן זקן</t>
  </si>
  <si>
    <t>בנז'מין</t>
  </si>
  <si>
    <t>G-2672406</t>
  </si>
  <si>
    <t>בסיטאן</t>
  </si>
  <si>
    <t>תיאודור ליאו</t>
  </si>
  <si>
    <t>מחשב/44</t>
  </si>
  <si>
    <t>גאוליקר</t>
  </si>
  <si>
    <t>גודקר</t>
  </si>
  <si>
    <t xml:space="preserve">גודקר </t>
  </si>
  <si>
    <t>גוזלן פינקר</t>
  </si>
  <si>
    <t>רז  אברהם</t>
  </si>
  <si>
    <t xml:space="preserve">גוטמן </t>
  </si>
  <si>
    <t>הרשל</t>
  </si>
  <si>
    <t>מחשב/250</t>
  </si>
  <si>
    <t>29.5.18</t>
  </si>
  <si>
    <t>14.6.18</t>
  </si>
  <si>
    <t>323696260</t>
  </si>
  <si>
    <t>גוסלקר</t>
  </si>
  <si>
    <t>סלים</t>
  </si>
  <si>
    <t>רוג'ר</t>
  </si>
  <si>
    <t xml:space="preserve">דויקר </t>
  </si>
  <si>
    <t>דוקרקר</t>
  </si>
  <si>
    <t>דיאו</t>
  </si>
  <si>
    <t>ויג'ו</t>
  </si>
  <si>
    <t>דיבקר</t>
  </si>
  <si>
    <t>ג'קי</t>
  </si>
  <si>
    <t>דנדקר</t>
  </si>
  <si>
    <t>סמי</t>
  </si>
  <si>
    <t>מחשב/35</t>
  </si>
  <si>
    <t>19.12.13</t>
  </si>
  <si>
    <t xml:space="preserve">הופמן </t>
  </si>
  <si>
    <t>מתיו</t>
  </si>
  <si>
    <t>328936075</t>
  </si>
  <si>
    <t>ואסקר</t>
  </si>
  <si>
    <t>רונן</t>
  </si>
  <si>
    <t>ריימנד</t>
  </si>
  <si>
    <t>שיפרון</t>
  </si>
  <si>
    <t>וארד</t>
  </si>
  <si>
    <t>אדיראן</t>
  </si>
  <si>
    <t>ולוטקר</t>
  </si>
  <si>
    <t>מנשה</t>
  </si>
  <si>
    <t>וסקר</t>
  </si>
  <si>
    <t xml:space="preserve">וסקר </t>
  </si>
  <si>
    <t>פריאל</t>
  </si>
  <si>
    <t xml:space="preserve">טל </t>
  </si>
  <si>
    <t>טלקר</t>
  </si>
  <si>
    <t>יחזקאל</t>
  </si>
  <si>
    <t>מליאנקר</t>
  </si>
  <si>
    <t>18.9.14</t>
  </si>
  <si>
    <t>מסיל</t>
  </si>
  <si>
    <t>אייזיק</t>
  </si>
  <si>
    <t>משילקר</t>
  </si>
  <si>
    <t>אביעד</t>
  </si>
  <si>
    <t>נגאוקר</t>
  </si>
  <si>
    <t>יפת</t>
  </si>
  <si>
    <t xml:space="preserve">נגבקר </t>
  </si>
  <si>
    <t>ספניה</t>
  </si>
  <si>
    <t>סוגבסון</t>
  </si>
  <si>
    <t>אנים</t>
  </si>
  <si>
    <t>אשכול</t>
  </si>
  <si>
    <t>סטמקר</t>
  </si>
  <si>
    <t>סיגאוקר</t>
  </si>
  <si>
    <t>סימור</t>
  </si>
  <si>
    <t>סמפסון</t>
  </si>
  <si>
    <t>סנקר</t>
  </si>
  <si>
    <t>נורמן</t>
  </si>
  <si>
    <t xml:space="preserve">סנקר </t>
  </si>
  <si>
    <t>ציון</t>
  </si>
  <si>
    <t>פינקר</t>
  </si>
  <si>
    <t>פנקר</t>
  </si>
  <si>
    <t>פרץ</t>
  </si>
  <si>
    <t>צור</t>
  </si>
  <si>
    <t>שמשון</t>
  </si>
  <si>
    <t>צריקר</t>
  </si>
  <si>
    <t>קורדובה</t>
  </si>
  <si>
    <t>4.4.14</t>
  </si>
  <si>
    <t>N-1148609</t>
  </si>
  <si>
    <t>קרונאנאקה</t>
  </si>
  <si>
    <t>ג'אגאט סרי</t>
  </si>
  <si>
    <t>רובין</t>
  </si>
  <si>
    <t>26.8.11</t>
  </si>
  <si>
    <t xml:space="preserve">רז </t>
  </si>
  <si>
    <t>רזפורקר</t>
  </si>
  <si>
    <t>שחט</t>
  </si>
  <si>
    <t xml:space="preserve">שטרית </t>
  </si>
  <si>
    <t>26.8.15</t>
  </si>
  <si>
    <t>שידר</t>
  </si>
  <si>
    <t>גו'רג</t>
  </si>
  <si>
    <t xml:space="preserve">שיין </t>
  </si>
  <si>
    <t>סטיבן</t>
  </si>
  <si>
    <t>שמסון</t>
  </si>
  <si>
    <t>אלייזה</t>
  </si>
  <si>
    <t>שפורקר</t>
  </si>
  <si>
    <t>אבו זיד</t>
  </si>
  <si>
    <t>פחימה</t>
  </si>
  <si>
    <t>שחמט</t>
  </si>
  <si>
    <t>מחשב/252</t>
  </si>
  <si>
    <t>אבינרי</t>
  </si>
  <si>
    <t>מחשב/324</t>
  </si>
  <si>
    <t>1.4.19</t>
  </si>
  <si>
    <t>אזר</t>
  </si>
  <si>
    <t xml:space="preserve">איזנברג </t>
  </si>
  <si>
    <t xml:space="preserve">אפק </t>
  </si>
  <si>
    <t>יוחנן</t>
  </si>
  <si>
    <t>ארנטרוי</t>
  </si>
  <si>
    <t>אשרוב</t>
  </si>
  <si>
    <t>מחשב /131</t>
  </si>
  <si>
    <t>6.7.17</t>
  </si>
  <si>
    <t>20.7.17</t>
  </si>
  <si>
    <t>באקיש</t>
  </si>
  <si>
    <t>בוקר</t>
  </si>
  <si>
    <t>נחום</t>
  </si>
  <si>
    <t>מחשב/13</t>
  </si>
  <si>
    <t xml:space="preserve">בורסוק </t>
  </si>
  <si>
    <t>אנגליקה</t>
  </si>
  <si>
    <t>מחשב/32</t>
  </si>
  <si>
    <t>7.11.13</t>
  </si>
  <si>
    <t>בורשטיין</t>
  </si>
  <si>
    <t>ביטנסקי</t>
  </si>
  <si>
    <t>בלאס</t>
  </si>
  <si>
    <t>בר-טל</t>
  </si>
  <si>
    <t>מחשב/71</t>
  </si>
  <si>
    <t>25.8.15</t>
  </si>
  <si>
    <t>6.9.15</t>
  </si>
  <si>
    <t>בר-נתן</t>
  </si>
  <si>
    <t>מחשב/93</t>
  </si>
  <si>
    <t>8.6.16</t>
  </si>
  <si>
    <t>ברבארה</t>
  </si>
  <si>
    <t>מונא</t>
  </si>
  <si>
    <t>ברזילי</t>
  </si>
  <si>
    <t>ברליאה</t>
  </si>
  <si>
    <t>ברנשטיין</t>
  </si>
  <si>
    <t>גומברג</t>
  </si>
  <si>
    <t>גורבנוב</t>
  </si>
  <si>
    <t>גיטין</t>
  </si>
  <si>
    <t>גלטמן</t>
  </si>
  <si>
    <t>ויקטור</t>
  </si>
  <si>
    <t>גלנט</t>
  </si>
  <si>
    <t>גלפר</t>
  </si>
  <si>
    <t>גרזוזי</t>
  </si>
  <si>
    <t>ענאן</t>
  </si>
  <si>
    <t>גרינפלד</t>
  </si>
  <si>
    <t>ליעד</t>
  </si>
  <si>
    <t>17.10.13</t>
  </si>
  <si>
    <t xml:space="preserve">גרינפלד </t>
  </si>
  <si>
    <t>300088523</t>
  </si>
  <si>
    <t>דבעס</t>
  </si>
  <si>
    <t>לינא</t>
  </si>
  <si>
    <t>מחשב/52</t>
  </si>
  <si>
    <t>30.10.14</t>
  </si>
  <si>
    <t>9.11.14</t>
  </si>
  <si>
    <t>דורנר</t>
  </si>
  <si>
    <t>דעאס</t>
  </si>
  <si>
    <t>דרמר</t>
  </si>
  <si>
    <t xml:space="preserve">משה </t>
  </si>
  <si>
    <t>מחשב/28</t>
  </si>
  <si>
    <t>הדרי</t>
  </si>
  <si>
    <t>הלוויג</t>
  </si>
  <si>
    <t>מחשב/199</t>
  </si>
  <si>
    <t>313695975</t>
  </si>
  <si>
    <t>וובינקין</t>
  </si>
  <si>
    <t>נטלי</t>
  </si>
  <si>
    <t>וולמן</t>
  </si>
  <si>
    <t>הורסיו</t>
  </si>
  <si>
    <t>וטשטיין</t>
  </si>
  <si>
    <t>מחשב/171</t>
  </si>
  <si>
    <t>ויינשטיין</t>
  </si>
  <si>
    <t>ולדימיר</t>
  </si>
  <si>
    <t xml:space="preserve">ויינשטין </t>
  </si>
  <si>
    <t>שאול</t>
  </si>
  <si>
    <t>וקים</t>
  </si>
  <si>
    <t>לנא</t>
  </si>
  <si>
    <t>זיסמן</t>
  </si>
  <si>
    <t>זלץ</t>
  </si>
  <si>
    <t>דוב</t>
  </si>
  <si>
    <t>חטיב</t>
  </si>
  <si>
    <t>חוסיין</t>
  </si>
  <si>
    <t>מחשב/55</t>
  </si>
  <si>
    <t>29.01.15</t>
  </si>
  <si>
    <t>12.02.15</t>
  </si>
  <si>
    <t>חיימוביץ</t>
  </si>
  <si>
    <t>חיר</t>
  </si>
  <si>
    <t>חלמיש</t>
  </si>
  <si>
    <t>טורס</t>
  </si>
  <si>
    <t>5</t>
  </si>
  <si>
    <t>טרחוב</t>
  </si>
  <si>
    <t>מחשב/114</t>
  </si>
  <si>
    <t>15.12.16</t>
  </si>
  <si>
    <t>טרטטוביץ</t>
  </si>
  <si>
    <t>מחשב/129</t>
  </si>
  <si>
    <t>20.5.17</t>
  </si>
  <si>
    <t>1.6.17</t>
  </si>
  <si>
    <t>יוספחנובה</t>
  </si>
  <si>
    <t>קרולין-סדי</t>
  </si>
  <si>
    <t>24</t>
  </si>
  <si>
    <t>ים</t>
  </si>
  <si>
    <t>מתחיל ב-0</t>
  </si>
  <si>
    <t>אמיר/שלומי</t>
  </si>
  <si>
    <t>כהן-רביבו</t>
  </si>
  <si>
    <t>כוגן</t>
  </si>
  <si>
    <t>כנאנה</t>
  </si>
  <si>
    <t>סאיד</t>
  </si>
  <si>
    <t>לבנזוב</t>
  </si>
  <si>
    <t>לדרמן</t>
  </si>
  <si>
    <t>לובין</t>
  </si>
  <si>
    <t>לויטן</t>
  </si>
  <si>
    <t>אמילי</t>
  </si>
  <si>
    <t>לוריא</t>
  </si>
  <si>
    <t>ליאופילד</t>
  </si>
  <si>
    <t>מוריה</t>
  </si>
  <si>
    <t>27985746 </t>
  </si>
  <si>
    <t>ליניק</t>
  </si>
  <si>
    <t>ירון</t>
  </si>
  <si>
    <t>ללנה</t>
  </si>
  <si>
    <t>מחשב/70</t>
  </si>
  <si>
    <t>19.8.15</t>
  </si>
  <si>
    <t>לן</t>
  </si>
  <si>
    <t>אירנה</t>
  </si>
  <si>
    <t>0-22869622</t>
  </si>
  <si>
    <t>לנדאו</t>
  </si>
  <si>
    <t>03.03.15</t>
  </si>
  <si>
    <t xml:space="preserve">      אושר</t>
  </si>
  <si>
    <t>19.3.15</t>
  </si>
  <si>
    <t>לנדאוי</t>
  </si>
  <si>
    <t>לנדה</t>
  </si>
  <si>
    <t>לאון</t>
  </si>
  <si>
    <t>לפושניאן</t>
  </si>
  <si>
    <t>מאוטנר</t>
  </si>
  <si>
    <t>מאור קרקובסקי</t>
  </si>
  <si>
    <t>מהנא</t>
  </si>
  <si>
    <t>עבאס רואן</t>
  </si>
  <si>
    <t>מונטה</t>
  </si>
  <si>
    <t>מור</t>
  </si>
  <si>
    <t>מיכלבסקי</t>
  </si>
  <si>
    <t>מימרן</t>
  </si>
  <si>
    <t>מנדלבוים</t>
  </si>
  <si>
    <t>מנסור</t>
  </si>
  <si>
    <t>מונחסר</t>
  </si>
  <si>
    <t xml:space="preserve">מרגליות </t>
  </si>
  <si>
    <t>מרטיאנוב</t>
  </si>
  <si>
    <t>נגאר</t>
  </si>
  <si>
    <t>אמאל</t>
  </si>
  <si>
    <t>תופיק</t>
  </si>
  <si>
    <t>נוב</t>
  </si>
  <si>
    <t>310341631</t>
  </si>
  <si>
    <t>נינבורג</t>
  </si>
  <si>
    <t>ניסנבאום</t>
  </si>
  <si>
    <t>מחשב/73</t>
  </si>
  <si>
    <t>נעאמנה</t>
  </si>
  <si>
    <t>גאלב</t>
  </si>
  <si>
    <t>סובין</t>
  </si>
  <si>
    <t>סופר</t>
  </si>
  <si>
    <t>סורין</t>
  </si>
  <si>
    <t>סלומון</t>
  </si>
  <si>
    <t>סמאח</t>
  </si>
  <si>
    <t>049833353</t>
  </si>
  <si>
    <t>סרחאן</t>
  </si>
  <si>
    <t>יחיא</t>
  </si>
  <si>
    <t>סרי</t>
  </si>
  <si>
    <t>203452156</t>
  </si>
  <si>
    <t>רואן</t>
  </si>
  <si>
    <t>עויד</t>
  </si>
  <si>
    <t>בדיע</t>
  </si>
  <si>
    <t>עמיצור</t>
  </si>
  <si>
    <t>מחשב /52</t>
  </si>
  <si>
    <t>עסאף</t>
  </si>
  <si>
    <t>מוכה</t>
  </si>
  <si>
    <t>רשא</t>
  </si>
  <si>
    <t>פודנשקו</t>
  </si>
  <si>
    <t>פוזיילוב</t>
  </si>
  <si>
    <t xml:space="preserve">       דניאל</t>
  </si>
  <si>
    <t>פולג</t>
  </si>
  <si>
    <t>מחשב/50</t>
  </si>
  <si>
    <t>t</t>
  </si>
  <si>
    <t>0-22110100</t>
  </si>
  <si>
    <t>פטר</t>
  </si>
  <si>
    <t>פילוסוף</t>
  </si>
  <si>
    <t>אסי</t>
  </si>
  <si>
    <t xml:space="preserve">פירמן </t>
  </si>
  <si>
    <t>פלדמן</t>
  </si>
  <si>
    <t>פלמן</t>
  </si>
  <si>
    <t>פרנק</t>
  </si>
  <si>
    <t>פרנקל</t>
  </si>
  <si>
    <t>מחשב/333</t>
  </si>
  <si>
    <t>1.7.19</t>
  </si>
  <si>
    <t>מלכיאל</t>
  </si>
  <si>
    <t>פרקש</t>
  </si>
  <si>
    <t>מעיין</t>
  </si>
  <si>
    <t xml:space="preserve">צ'סקוב </t>
  </si>
  <si>
    <t>זליג</t>
  </si>
  <si>
    <t xml:space="preserve">צירקל </t>
  </si>
  <si>
    <t>קאסם</t>
  </si>
  <si>
    <t>הייתם</t>
  </si>
  <si>
    <t>קונין</t>
  </si>
  <si>
    <t>קופלוף</t>
  </si>
  <si>
    <t>ניק</t>
  </si>
  <si>
    <t>קוריס</t>
  </si>
  <si>
    <t>קייזר</t>
  </si>
  <si>
    <t>אמי</t>
  </si>
  <si>
    <t>30.10.1</t>
  </si>
  <si>
    <t>קלאר</t>
  </si>
  <si>
    <t>אחי</t>
  </si>
  <si>
    <t xml:space="preserve">קליסקי </t>
  </si>
  <si>
    <t>קלנבורג</t>
  </si>
  <si>
    <t>קנדלשיין</t>
  </si>
  <si>
    <t xml:space="preserve">קפלן </t>
  </si>
  <si>
    <t>עמירם</t>
  </si>
  <si>
    <t>קרסיק</t>
  </si>
  <si>
    <t>מחשב/45</t>
  </si>
  <si>
    <t>5.6.14</t>
  </si>
  <si>
    <t>רוס</t>
  </si>
  <si>
    <t>רטר</t>
  </si>
  <si>
    <t xml:space="preserve">ריאבוכין </t>
  </si>
  <si>
    <t>ריאן</t>
  </si>
  <si>
    <t>דינה</t>
  </si>
  <si>
    <t xml:space="preserve">שביט </t>
  </si>
  <si>
    <t>שדה</t>
  </si>
  <si>
    <t>ליאת</t>
  </si>
  <si>
    <t>15.7.13</t>
  </si>
  <si>
    <t>שולמן</t>
  </si>
  <si>
    <t>שורק</t>
  </si>
  <si>
    <t>שטיין</t>
  </si>
  <si>
    <t>שייביץ</t>
  </si>
  <si>
    <t>שיק</t>
  </si>
  <si>
    <t>טים</t>
  </si>
  <si>
    <t>מקס</t>
  </si>
  <si>
    <t xml:space="preserve">שקלובסקי </t>
  </si>
  <si>
    <t xml:space="preserve">שקליאר </t>
  </si>
  <si>
    <t>מחשב/137</t>
  </si>
  <si>
    <t>28.9.17</t>
  </si>
  <si>
    <t>15.10.17</t>
  </si>
  <si>
    <t>תפארת</t>
  </si>
  <si>
    <t>שקד</t>
  </si>
  <si>
    <t>עונה</t>
  </si>
  <si>
    <t>משפחה ושם</t>
  </si>
  <si>
    <t>מועדון</t>
  </si>
  <si>
    <t>א. רפואי</t>
  </si>
  <si>
    <t>אוליך ולדימיר</t>
  </si>
  <si>
    <t>ג'אן ניסן</t>
  </si>
  <si>
    <t>021080023</t>
  </si>
  <si>
    <t>אסלאן אחמד</t>
  </si>
  <si>
    <t>050276880</t>
  </si>
  <si>
    <t>סעד והיב</t>
  </si>
  <si>
    <t>050382191</t>
  </si>
  <si>
    <t>סעד שקיב</t>
  </si>
  <si>
    <t xml:space="preserve">הדרי אריאל </t>
  </si>
  <si>
    <t>סוג תחרות</t>
  </si>
  <si>
    <t>שם תחרות</t>
  </si>
  <si>
    <t>קטיגוריה</t>
  </si>
  <si>
    <t>ליגה/גביע</t>
  </si>
  <si>
    <t>מקדם</t>
  </si>
  <si>
    <t>תנאי קורונה</t>
  </si>
  <si>
    <t>אליפות ארצית</t>
  </si>
  <si>
    <t>אליפות צליפה</t>
  </si>
  <si>
    <t>יחידים</t>
  </si>
  <si>
    <t>אין</t>
  </si>
  <si>
    <t>תאריך:</t>
  </si>
  <si>
    <t>מקום:</t>
  </si>
  <si>
    <t>פרדסיה</t>
  </si>
  <si>
    <t>דמי השתתפות</t>
  </si>
  <si>
    <t>הפרשה</t>
  </si>
  <si>
    <t>דור צעיר</t>
  </si>
  <si>
    <t>בוגרים</t>
  </si>
  <si>
    <t>להתאחדות</t>
  </si>
  <si>
    <t>ארגון תחרות</t>
  </si>
  <si>
    <t xml:space="preserve">מנהל </t>
  </si>
  <si>
    <t>אליפויות</t>
  </si>
  <si>
    <t>עוזר</t>
  </si>
  <si>
    <t>טורניר מעורב בוגרים/דור צעיר</t>
  </si>
  <si>
    <t>טורניר מועדוני</t>
  </si>
  <si>
    <t>שופטים</t>
  </si>
  <si>
    <t>טורניר א.ש / מחוזי</t>
  </si>
  <si>
    <t>מס' שחקנים</t>
  </si>
  <si>
    <t>זיכוי /חוב</t>
  </si>
  <si>
    <t>תשלום</t>
  </si>
  <si>
    <t>מחוז</t>
  </si>
  <si>
    <t>כפר לימן</t>
  </si>
  <si>
    <t>צפון</t>
  </si>
  <si>
    <t>א</t>
  </si>
  <si>
    <t>נהריה</t>
  </si>
  <si>
    <t>יקנעם</t>
  </si>
  <si>
    <t>כרמיאל</t>
  </si>
  <si>
    <t>עלויות</t>
  </si>
  <si>
    <t>מראר</t>
  </si>
  <si>
    <t>פרסים</t>
  </si>
  <si>
    <t>אירוח</t>
  </si>
  <si>
    <t>עכו</t>
  </si>
  <si>
    <t>ק. טבעון</t>
  </si>
  <si>
    <t>אירוח קורונה</t>
  </si>
  <si>
    <t>ק.ביאליק</t>
  </si>
  <si>
    <t>מרכז</t>
  </si>
  <si>
    <t>ב</t>
  </si>
  <si>
    <t>ארגון ושיפוט</t>
  </si>
  <si>
    <t>קצרין גולן</t>
  </si>
  <si>
    <t>שונות</t>
  </si>
  <si>
    <t>אבן יהודה</t>
  </si>
  <si>
    <t>סה"כ</t>
  </si>
  <si>
    <t>הרצליה</t>
  </si>
  <si>
    <t>כפר סבא</t>
  </si>
  <si>
    <t>רווח/הפסד</t>
  </si>
  <si>
    <t>לב הרצליה</t>
  </si>
  <si>
    <t>דרום</t>
  </si>
  <si>
    <t>ג</t>
  </si>
  <si>
    <t>נתניה</t>
  </si>
  <si>
    <t xml:space="preserve">     הערות</t>
  </si>
  <si>
    <t>פרדס חנה</t>
  </si>
  <si>
    <t xml:space="preserve">אשדוד </t>
  </si>
  <si>
    <t>באר יעקב</t>
  </si>
  <si>
    <t>בית הלוחם ים</t>
  </si>
  <si>
    <t>גני אביב לוד</t>
  </si>
  <si>
    <t>יהוד</t>
  </si>
  <si>
    <t>ניר צבי</t>
  </si>
  <si>
    <t>ראשלצ</t>
  </si>
  <si>
    <t>ערבה</t>
  </si>
  <si>
    <t>ד</t>
  </si>
  <si>
    <t>רחובות</t>
  </si>
  <si>
    <t>נגב ערבה</t>
  </si>
  <si>
    <t>שעת התחלה:</t>
  </si>
  <si>
    <t>09:00</t>
  </si>
  <si>
    <t>שוהם</t>
  </si>
  <si>
    <t>שעת סיום:</t>
  </si>
  <si>
    <t>תל אביב</t>
  </si>
  <si>
    <t>חתימת מארגן</t>
  </si>
  <si>
    <t>ב. הלוחם ב"ש</t>
  </si>
  <si>
    <t>להבים</t>
  </si>
  <si>
    <t>ערד</t>
  </si>
  <si>
    <t>פטנק ערבה</t>
  </si>
  <si>
    <t>משמרהנגב</t>
  </si>
  <si>
    <t>מיתר</t>
  </si>
  <si>
    <t>לתשלום</t>
  </si>
  <si>
    <t>בטורניר</t>
  </si>
  <si>
    <t>סכום להעברה להתאחדות</t>
  </si>
  <si>
    <t>טורניר</t>
  </si>
  <si>
    <t>טורניר אש</t>
  </si>
  <si>
    <t>דירוג בוגרים</t>
  </si>
  <si>
    <t>חי אברהם</t>
  </si>
  <si>
    <t>ספורטאים</t>
  </si>
  <si>
    <t>זוגות</t>
  </si>
  <si>
    <t>שלשות</t>
  </si>
  <si>
    <t>דירוג ילדים</t>
  </si>
  <si>
    <t>יסודות</t>
  </si>
  <si>
    <t>דירוג קדטים</t>
  </si>
  <si>
    <t xml:space="preserve">למידה </t>
  </si>
  <si>
    <t>דירוג נוער</t>
  </si>
  <si>
    <t>התמחות 1+2</t>
  </si>
  <si>
    <t>דרג ב'</t>
  </si>
  <si>
    <t>אליפות  מחוזית צפון</t>
  </si>
  <si>
    <t>אליפות  מחוזית מרכז</t>
  </si>
  <si>
    <t>אליפות  מחוזית דרום</t>
  </si>
  <si>
    <t>אליפות  מחוזית נגב ערבה</t>
  </si>
  <si>
    <t>שחרור מהגנה</t>
  </si>
  <si>
    <t>אליפות  ארצית</t>
  </si>
  <si>
    <t>אליפות 2 גברים /אשה</t>
  </si>
  <si>
    <t>קורונה</t>
  </si>
  <si>
    <t>אשדוד</t>
  </si>
  <si>
    <t>טורניר גבר/אשה</t>
  </si>
  <si>
    <t>יש</t>
  </si>
  <si>
    <t>תעריפים</t>
  </si>
  <si>
    <t>אליפות  נשים</t>
  </si>
  <si>
    <t>ד.צ</t>
  </si>
  <si>
    <t>בלבש</t>
  </si>
  <si>
    <t>טורניר גיל הזהב</t>
  </si>
  <si>
    <t>אליפות מחוזית</t>
  </si>
  <si>
    <t>אולימפיאדה דור צעיר</t>
  </si>
  <si>
    <t>אליפות ותיקים</t>
  </si>
  <si>
    <t>אליפות דור צעיר</t>
  </si>
  <si>
    <t>אליפות ד.צ</t>
  </si>
  <si>
    <t>טורניר רב דורי</t>
  </si>
  <si>
    <t>אליפות צליפה דור צעיר</t>
  </si>
  <si>
    <t>גביע דור צעיר</t>
  </si>
  <si>
    <t>טורניר מחוזי</t>
  </si>
  <si>
    <t>לוד</t>
  </si>
  <si>
    <t>ליגה דור צעיר</t>
  </si>
  <si>
    <t>טורניר בכירים</t>
  </si>
  <si>
    <t>לימן</t>
  </si>
  <si>
    <t>בוגר/ 2 דור צעיר</t>
  </si>
  <si>
    <t>טורניר התאחדות</t>
  </si>
  <si>
    <t>טורניר 2 בוגרים/דור צעיר</t>
  </si>
  <si>
    <t xml:space="preserve">גביע </t>
  </si>
  <si>
    <t>טורניר גני אביב לג בעומר</t>
  </si>
  <si>
    <t>ליגה</t>
  </si>
  <si>
    <t>ניר דוד</t>
  </si>
  <si>
    <t>טורניר ערד לזכר</t>
  </si>
  <si>
    <t>משחקי דירוג שלשות</t>
  </si>
  <si>
    <t>טורניר אשדוד סוכות</t>
  </si>
  <si>
    <t>משחקי דירוג יחידים</t>
  </si>
  <si>
    <t>טורניר ראש העיר לוד</t>
  </si>
  <si>
    <t>עין יהב</t>
  </si>
  <si>
    <t>טורניר באר יעקב</t>
  </si>
  <si>
    <t>טורניר זוגות נתניה</t>
  </si>
  <si>
    <t>טורניר ק. ביאליק</t>
  </si>
  <si>
    <t>טורניר פסח נתניה</t>
  </si>
  <si>
    <t>טורניר לימן</t>
  </si>
  <si>
    <t>טורניר מחוזי צפון</t>
  </si>
  <si>
    <t>טורניר מחוזי מרכז</t>
  </si>
  <si>
    <t>טורניר מחוזי דרום</t>
  </si>
  <si>
    <t>רמת השרון</t>
  </si>
  <si>
    <t>טורניר מחוזי נגב ערבה</t>
  </si>
  <si>
    <t>טורניר אשדוד לזכר</t>
  </si>
  <si>
    <t>טורניר מיתר לזכר</t>
  </si>
  <si>
    <t>תלמי יפה</t>
  </si>
  <si>
    <t>ליגה צפון מפגש 1</t>
  </si>
  <si>
    <t>אילת ד.צ</t>
  </si>
  <si>
    <t>אשדוד קשתות ד.צ</t>
  </si>
  <si>
    <t>ליגה צפון מפגש 2</t>
  </si>
  <si>
    <t>אשדוד ד.צ</t>
  </si>
  <si>
    <t>אשקלון ד.צ</t>
  </si>
  <si>
    <t>ליגה מרכז מפגש 1</t>
  </si>
  <si>
    <t>באר יעקב ד.צ</t>
  </si>
  <si>
    <t>ליגה מרכז מפגש 2</t>
  </si>
  <si>
    <t>בית הלוחם ים ד.צ</t>
  </si>
  <si>
    <t>בש ד.צ</t>
  </si>
  <si>
    <t>ליגה דרום מפגש 1</t>
  </si>
  <si>
    <t>בלבש ד.צ</t>
  </si>
  <si>
    <t>ליגה דרום מפגש 2</t>
  </si>
  <si>
    <t>שוהם ד.צ</t>
  </si>
  <si>
    <t>חצור הגלילית ד.צ</t>
  </si>
  <si>
    <t>ליגה נגב ערבה מפגש 1</t>
  </si>
  <si>
    <t>הרצליה ד.צ</t>
  </si>
  <si>
    <t>ליגה נגב ערבה מפגש 2</t>
  </si>
  <si>
    <t>יהוד ד.צ</t>
  </si>
  <si>
    <t>גביע המדינה מוקדמות</t>
  </si>
  <si>
    <t>כפר סבא ד.צ</t>
  </si>
  <si>
    <t>גביע המדינה גמר</t>
  </si>
  <si>
    <t>לב הרצליה ד.צ</t>
  </si>
  <si>
    <t xml:space="preserve">טורניר  א.ש </t>
  </si>
  <si>
    <t>להבים ד.צ</t>
  </si>
  <si>
    <t>א. ותיקים  מחוזית צפון</t>
  </si>
  <si>
    <t>לוד ד.צ</t>
  </si>
  <si>
    <t>א. ותיקים  מחוזית מרכז</t>
  </si>
  <si>
    <t>לימן ד.צ</t>
  </si>
  <si>
    <t>א. ותיקים  מחוזית דרום</t>
  </si>
  <si>
    <t>מיתר ד.צ</t>
  </si>
  <si>
    <t>א. ותיקים  מחוזית נגב ערבה</t>
  </si>
  <si>
    <t>נהריה ד.צ</t>
  </si>
  <si>
    <t>ניר דוד ד.צ</t>
  </si>
  <si>
    <t>סכנין ד.צ</t>
  </si>
  <si>
    <t>ניר צבי ד.צ</t>
  </si>
  <si>
    <t>נתניה ד.צ</t>
  </si>
  <si>
    <t>עין יהב ד.צ</t>
  </si>
  <si>
    <t>עכו ד.צ</t>
  </si>
  <si>
    <t>צאלים ד.צ</t>
  </si>
  <si>
    <t>ערד ד.צ</t>
  </si>
  <si>
    <t>פרדסיה ד.צ</t>
  </si>
  <si>
    <t>רעות ד.צ</t>
  </si>
  <si>
    <t>ק. טבעון ד.צ</t>
  </si>
  <si>
    <t>קצרין</t>
  </si>
  <si>
    <t>א. ותיקים  ארצית</t>
  </si>
  <si>
    <t>ק.ביאליק ד.צ</t>
  </si>
  <si>
    <t>ליגת 1 ותיקים צפון</t>
  </si>
  <si>
    <t>קצרין גולן ד.צ</t>
  </si>
  <si>
    <t>ליגת 1 ותיקים מרכז</t>
  </si>
  <si>
    <t>ראשלצ ד.צ</t>
  </si>
  <si>
    <t>ליגת 1 ותיקים דרום</t>
  </si>
  <si>
    <t>רחובות ד.צ</t>
  </si>
  <si>
    <t>ליגת 1 ותיקים נגב ערבה</t>
  </si>
  <si>
    <t>ליגת 2 ותיקים צפון</t>
  </si>
  <si>
    <t>תל אביב ד.צ</t>
  </si>
  <si>
    <t>ליגת 2 ותיקים מרכז</t>
  </si>
  <si>
    <t>תלמי יפה ד.צ</t>
  </si>
  <si>
    <t>ליגת 2 ותיקים דרום</t>
  </si>
  <si>
    <t>ליגת 2 ותיקים נגב ערבה</t>
  </si>
  <si>
    <t>אלנר חרות רוני</t>
  </si>
  <si>
    <t>אביטן אהליהב</t>
  </si>
  <si>
    <t>הולי אביטן</t>
  </si>
  <si>
    <t>כינוי</t>
  </si>
  <si>
    <t>שם נכון</t>
  </si>
  <si>
    <t>בקלצ'יוק דיאנה</t>
  </si>
  <si>
    <t>קורסונסקי נוי</t>
  </si>
  <si>
    <t>שדה ג'ו</t>
  </si>
  <si>
    <t>גני אביב</t>
  </si>
  <si>
    <t>רוטזייד שרה</t>
  </si>
  <si>
    <t>דאודאו עזרא</t>
  </si>
  <si>
    <t>בייקר ראלף</t>
  </si>
  <si>
    <t>קייזרמן צבי</t>
  </si>
  <si>
    <t>פוהורילס גבי</t>
  </si>
  <si>
    <t>מוספיר אלברט</t>
  </si>
  <si>
    <t>שוורצמן סופי</t>
  </si>
  <si>
    <t>מורבצ'יק שמחה</t>
  </si>
  <si>
    <t>מסאלחה ריאד</t>
  </si>
  <si>
    <t>עמאר יוסף</t>
  </si>
  <si>
    <t>גאנם סלמאן</t>
  </si>
  <si>
    <t>גאנם נאיף</t>
  </si>
  <si>
    <t>דגש תופיק</t>
  </si>
  <si>
    <t>אפפלבאום ארנולד</t>
  </si>
  <si>
    <t>קליינמן זעירא יובל</t>
  </si>
  <si>
    <t>בוטבול צ'ארלס</t>
  </si>
  <si>
    <t>גרומברג ארנולד</t>
  </si>
  <si>
    <t>זאווי גאררד יוסף</t>
  </si>
  <si>
    <t>זרביב ז'ילבר</t>
  </si>
  <si>
    <t>מלאי סרג'</t>
  </si>
  <si>
    <t>פייר טפירו ז'אן</t>
  </si>
  <si>
    <t>שאדל הרווה אלי</t>
  </si>
  <si>
    <t>מיארה קטן אורית</t>
  </si>
  <si>
    <t>פיירמן יעקב משה</t>
  </si>
  <si>
    <t>פרטוש סבן אהרון</t>
  </si>
  <si>
    <t>ניפומנשצ'י ולרי</t>
  </si>
  <si>
    <t>סווארדלאו יהלי</t>
  </si>
  <si>
    <t>צ'רסין אדם</t>
  </si>
  <si>
    <t>קרצ'מר נופר</t>
  </si>
  <si>
    <t>אורלייב פאול</t>
  </si>
  <si>
    <t>ויאציסלב סבינסקי</t>
  </si>
  <si>
    <t>קרואר ג'ון</t>
  </si>
  <si>
    <t>ביאליק</t>
  </si>
  <si>
    <t>אגאבאבא מרים</t>
  </si>
  <si>
    <t>בולשוי אלכסנדר</t>
  </si>
  <si>
    <t>דינקביץ ולריה</t>
  </si>
  <si>
    <t>וולוך סבטלנה</t>
  </si>
  <si>
    <t>סירצקי אנג'ל</t>
  </si>
  <si>
    <t>כהן- אלורו מיכאל</t>
  </si>
  <si>
    <t>סמדג'ה אברהם</t>
  </si>
  <si>
    <t>ראשל"צ</t>
  </si>
  <si>
    <t>גאראר</t>
  </si>
  <si>
    <t>חיים בן זכרי</t>
  </si>
  <si>
    <t>שולי</t>
  </si>
  <si>
    <t>אסתר זיסו</t>
  </si>
  <si>
    <t>קרן פוקס</t>
  </si>
  <si>
    <t xml:space="preserve">חזי </t>
  </si>
  <si>
    <t>סלאבה ויציסלאב</t>
  </si>
  <si>
    <t>עדי נחום</t>
  </si>
  <si>
    <t>יעקב אלקיים</t>
  </si>
  <si>
    <t>בקמן ישראל</t>
  </si>
  <si>
    <t>יוסי הררי</t>
  </si>
  <si>
    <t>אבי שוהם</t>
  </si>
  <si>
    <t>גנדלר יעקב</t>
  </si>
  <si>
    <t>מאיר גליה</t>
  </si>
  <si>
    <t>אריה קארו</t>
  </si>
  <si>
    <t>אליעזר מאירי</t>
  </si>
  <si>
    <t>כרמלה שלו</t>
  </si>
  <si>
    <t>אבי פישר</t>
  </si>
  <si>
    <t xml:space="preserve">ליאור טל </t>
  </si>
  <si>
    <t>רן בן דב</t>
  </si>
  <si>
    <t>פרטוש רוני</t>
  </si>
  <si>
    <t>וייסבך אורנה</t>
  </si>
  <si>
    <t xml:space="preserve">משה סיטון </t>
  </si>
  <si>
    <t>אבי נוימרק</t>
  </si>
  <si>
    <t>ולדימיר אוליך</t>
  </si>
  <si>
    <t>חיים שרעבי</t>
  </si>
  <si>
    <t>דודו שגיא</t>
  </si>
  <si>
    <t>ג'ון קרואר</t>
  </si>
  <si>
    <t xml:space="preserve">אלקיים שלמה </t>
  </si>
  <si>
    <t>א'</t>
  </si>
  <si>
    <t>ב'</t>
  </si>
  <si>
    <t>ג'</t>
  </si>
  <si>
    <t>ד'</t>
  </si>
  <si>
    <t>ה'</t>
  </si>
  <si>
    <t>ו'</t>
  </si>
  <si>
    <t>ז'</t>
  </si>
  <si>
    <t>ח'</t>
  </si>
  <si>
    <t>112</t>
  </si>
  <si>
    <t>119</t>
  </si>
  <si>
    <t>1192</t>
  </si>
  <si>
    <t>1193</t>
  </si>
  <si>
    <t>82</t>
  </si>
  <si>
    <t>118</t>
  </si>
  <si>
    <t>116</t>
  </si>
  <si>
    <t>451</t>
  </si>
  <si>
    <t>ק. ביאליק ב'</t>
  </si>
  <si>
    <t>ביאליק ט'</t>
  </si>
  <si>
    <t>ק. ביאליק י"א</t>
  </si>
  <si>
    <t>ק. ביאליק י"ב</t>
  </si>
  <si>
    <t>נהריה א'</t>
  </si>
  <si>
    <t>ביאליק ח'</t>
  </si>
  <si>
    <t>ק. ביאליק ה'</t>
  </si>
  <si>
    <t>עכו א'</t>
  </si>
  <si>
    <t>1400</t>
  </si>
  <si>
    <t>לרשום בבקשה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</si>
</sst>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4" formatCode="_ &quot;₪&quot;\ * #,##0.00_ ;_ &quot;₪&quot;\ * \-#,##0.00_ ;_ &quot;₪&quot;\ * &quot;-&quot;??_ ;_ @_ "/>
    <numFmt numFmtId="164" formatCode="0\-0000000\-0"/>
    <numFmt numFmtId="165" formatCode="[$-1000000]00000000\-0"/>
    <numFmt numFmtId="166" formatCode="[$-1010000]d/m/yyyy;@"/>
    <numFmt numFmtId="167" formatCode="_(&quot;₪&quot;* #,##0_);_(&quot;₪&quot;* \(#,##0\);_(&quot;₪&quot;* &quot;-&quot;_);_(@_)"/>
    <numFmt numFmtId="168" formatCode="0_ ;[Red]\-0\ "/>
  </numFmts>
  <fonts count="97">
    <font>
      <sz val="11"/>
      <color theme="1"/>
      <name val="Arial"/>
      <family val="2"/>
      <charset val="177"/>
      <scheme val="minor"/>
    </font>
    <font>
      <sz val="12"/>
      <color theme="1"/>
      <name val="David"/>
      <family val="2"/>
      <charset val="177"/>
    </font>
    <font>
      <sz val="12"/>
      <color theme="1"/>
      <name val="David"/>
      <family val="2"/>
      <charset val="177"/>
    </font>
    <font>
      <sz val="12"/>
      <color theme="1"/>
      <name val="David"/>
      <family val="2"/>
      <charset val="177"/>
    </font>
    <font>
      <sz val="11"/>
      <color theme="1"/>
      <name val="Arial"/>
      <family val="2"/>
      <charset val="177"/>
      <scheme val="minor"/>
    </font>
    <font>
      <u/>
      <sz val="11"/>
      <color theme="10"/>
      <name val="Arial"/>
      <family val="2"/>
      <charset val="177"/>
      <scheme val="minor"/>
    </font>
    <font>
      <sz val="11"/>
      <name val="Arial"/>
      <family val="2"/>
    </font>
    <font>
      <u/>
      <sz val="10"/>
      <color theme="10"/>
      <name val="Arial"/>
      <family val="2"/>
    </font>
    <font>
      <sz val="11"/>
      <color theme="1"/>
      <name val="Arial"/>
      <family val="2"/>
    </font>
    <font>
      <sz val="11"/>
      <color rgb="FF000000"/>
      <name val="Arial"/>
      <family val="2"/>
    </font>
    <font>
      <sz val="11"/>
      <color rgb="FFFF0000"/>
      <name val="Arial"/>
      <family val="2"/>
    </font>
    <font>
      <sz val="12"/>
      <color theme="1"/>
      <name val="Arial"/>
      <family val="2"/>
    </font>
    <font>
      <sz val="12"/>
      <color rgb="FF000000"/>
      <name val="Arial"/>
      <family val="2"/>
    </font>
    <font>
      <sz val="12"/>
      <color rgb="FF000000"/>
      <name val="David"/>
      <family val="2"/>
      <charset val="177"/>
    </font>
    <font>
      <sz val="12"/>
      <color theme="1"/>
      <name val="David"/>
      <family val="2"/>
      <charset val="177"/>
    </font>
    <font>
      <sz val="11"/>
      <color rgb="FF000000"/>
      <name val="David"/>
      <family val="2"/>
      <charset val="177"/>
    </font>
    <font>
      <sz val="14"/>
      <color rgb="FF000000"/>
      <name val="David"/>
      <family val="2"/>
      <charset val="177"/>
    </font>
    <font>
      <sz val="14"/>
      <color theme="1"/>
      <name val="David"/>
      <family val="2"/>
      <charset val="177"/>
    </font>
    <font>
      <b/>
      <sz val="8"/>
      <color indexed="81"/>
      <name val="Tahoma"/>
      <family val="2"/>
    </font>
    <font>
      <sz val="8"/>
      <color indexed="81"/>
      <name val="Tahoma"/>
      <family val="2"/>
    </font>
    <font>
      <b/>
      <sz val="14"/>
      <color theme="1"/>
      <name val="David"/>
      <family val="2"/>
    </font>
    <font>
      <sz val="12"/>
      <color theme="1"/>
      <name val="David"/>
      <family val="2"/>
    </font>
    <font>
      <b/>
      <sz val="12"/>
      <color theme="1"/>
      <name val="David"/>
      <family val="2"/>
    </font>
    <font>
      <sz val="10"/>
      <name val="Arial"/>
      <family val="2"/>
    </font>
    <font>
      <b/>
      <sz val="14"/>
      <name val="David"/>
      <family val="2"/>
    </font>
    <font>
      <sz val="11"/>
      <color rgb="FF000000"/>
      <name val="Arial"/>
      <family val="2"/>
      <charset val="177"/>
    </font>
    <font>
      <sz val="12"/>
      <name val="David"/>
      <family val="2"/>
    </font>
    <font>
      <sz val="11"/>
      <color theme="1"/>
      <name val="Arial"/>
      <family val="2"/>
      <scheme val="minor"/>
    </font>
    <font>
      <sz val="12"/>
      <color rgb="FF000000"/>
      <name val="David"/>
      <family val="2"/>
    </font>
    <font>
      <sz val="10"/>
      <color theme="1"/>
      <name val="Arial"/>
      <family val="2"/>
    </font>
    <font>
      <sz val="10"/>
      <color rgb="FF000000"/>
      <name val="Arial"/>
      <family val="2"/>
    </font>
    <font>
      <sz val="12"/>
      <color rgb="FF222222"/>
      <name val="David"/>
      <family val="2"/>
    </font>
    <font>
      <b/>
      <sz val="12"/>
      <color rgb="FF000000"/>
      <name val="David"/>
      <family val="2"/>
    </font>
    <font>
      <b/>
      <sz val="11"/>
      <color theme="1"/>
      <name val="Arial"/>
      <family val="2"/>
    </font>
    <font>
      <u/>
      <sz val="10"/>
      <color indexed="12"/>
      <name val="Arial"/>
      <family val="2"/>
    </font>
    <font>
      <sz val="10"/>
      <color theme="1"/>
      <name val="Arial"/>
      <family val="2"/>
      <scheme val="minor"/>
    </font>
    <font>
      <sz val="11"/>
      <color indexed="8"/>
      <name val="Arial"/>
      <family val="2"/>
      <scheme val="minor"/>
    </font>
    <font>
      <sz val="11"/>
      <color theme="1"/>
      <name val="David"/>
      <family val="2"/>
    </font>
    <font>
      <b/>
      <sz val="9"/>
      <color indexed="81"/>
      <name val="Tahoma"/>
      <family val="2"/>
    </font>
    <font>
      <sz val="9"/>
      <color indexed="81"/>
      <name val="Tahoma"/>
      <family val="2"/>
    </font>
    <font>
      <b/>
      <sz val="14"/>
      <name val="Arial"/>
      <family val="2"/>
    </font>
    <font>
      <sz val="14"/>
      <name val="Arial"/>
      <family val="2"/>
    </font>
    <font>
      <b/>
      <sz val="12"/>
      <name val="Arial"/>
      <family val="2"/>
    </font>
    <font>
      <b/>
      <sz val="16"/>
      <name val="Arial"/>
      <family val="2"/>
    </font>
    <font>
      <sz val="12"/>
      <name val="Arial"/>
      <family val="2"/>
    </font>
    <font>
      <b/>
      <sz val="14"/>
      <color rgb="FFFF0000"/>
      <name val="Arial"/>
      <family val="2"/>
    </font>
    <font>
      <b/>
      <sz val="14"/>
      <color theme="3" tint="0.39997558519241921"/>
      <name val="Arial"/>
      <family val="2"/>
    </font>
    <font>
      <sz val="14"/>
      <color rgb="FFFF0000"/>
      <name val="Arial"/>
      <family val="2"/>
    </font>
    <font>
      <b/>
      <sz val="16"/>
      <color theme="1"/>
      <name val="Arial"/>
      <family val="2"/>
    </font>
    <font>
      <sz val="16"/>
      <color theme="1"/>
      <name val="Arial"/>
      <family val="2"/>
    </font>
    <font>
      <sz val="18"/>
      <name val="Arial"/>
      <family val="2"/>
    </font>
    <font>
      <b/>
      <sz val="10"/>
      <name val="BN Anna Bold"/>
      <charset val="177"/>
    </font>
    <font>
      <b/>
      <sz val="11"/>
      <name val="Arial"/>
      <family val="2"/>
    </font>
    <font>
      <b/>
      <sz val="16"/>
      <name val="David"/>
      <family val="2"/>
    </font>
    <font>
      <sz val="14"/>
      <name val="David"/>
      <family val="2"/>
    </font>
    <font>
      <sz val="10"/>
      <name val="David"/>
      <family val="2"/>
    </font>
    <font>
      <b/>
      <sz val="10"/>
      <name val="Arial"/>
      <family val="2"/>
    </font>
    <font>
      <sz val="10"/>
      <name val="Arial"/>
      <family val="2"/>
    </font>
    <font>
      <sz val="10"/>
      <name val="David"/>
      <family val="2"/>
      <charset val="177"/>
    </font>
    <font>
      <sz val="10"/>
      <name val="MS Sans Serif"/>
      <family val="2"/>
      <charset val="177"/>
    </font>
    <font>
      <u/>
      <sz val="10"/>
      <color indexed="12"/>
      <name val="MS Sans Serif"/>
      <family val="2"/>
      <charset val="177"/>
    </font>
    <font>
      <sz val="10"/>
      <color theme="1"/>
      <name val="Arial"/>
      <family val="2"/>
      <charset val="177"/>
    </font>
    <font>
      <sz val="29"/>
      <color theme="4" tint="-0.24994659260841701"/>
      <name val="Times New Roman"/>
      <family val="2"/>
      <scheme val="major"/>
    </font>
    <font>
      <sz val="9"/>
      <color theme="1" tint="0.24994659260841701"/>
      <name val="Arial"/>
      <family val="2"/>
      <scheme val="minor"/>
    </font>
    <font>
      <b/>
      <sz val="12"/>
      <color theme="4" tint="-0.24994659260841701"/>
      <name val="Arial"/>
      <family val="2"/>
      <scheme val="minor"/>
    </font>
    <font>
      <u/>
      <sz val="12"/>
      <color theme="10"/>
      <name val="David"/>
      <family val="2"/>
      <charset val="177"/>
    </font>
    <font>
      <b/>
      <sz val="16"/>
      <color rgb="FFFF0000"/>
      <name val="Arial"/>
      <family val="2"/>
    </font>
    <font>
      <b/>
      <sz val="18"/>
      <color rgb="FFFF0000"/>
      <name val="Arial"/>
      <family val="2"/>
    </font>
    <font>
      <b/>
      <sz val="14"/>
      <name val="Arial"/>
      <family val="2"/>
      <charset val="177"/>
    </font>
    <font>
      <b/>
      <sz val="12"/>
      <color theme="1"/>
      <name val="David"/>
      <family val="2"/>
      <charset val="177"/>
    </font>
    <font>
      <b/>
      <sz val="12"/>
      <color theme="1"/>
      <name val="Arial"/>
      <family val="2"/>
    </font>
    <font>
      <sz val="11"/>
      <color theme="1"/>
      <name val="Arial"/>
      <family val="2"/>
      <charset val="177"/>
    </font>
    <font>
      <sz val="14"/>
      <color rgb="FF000000"/>
      <name val="David"/>
      <family val="2"/>
    </font>
    <font>
      <b/>
      <sz val="10"/>
      <color rgb="FFFF0000"/>
      <name val="Arial"/>
      <family val="2"/>
    </font>
    <font>
      <b/>
      <sz val="14"/>
      <color theme="1"/>
      <name val="Arial"/>
      <family val="2"/>
    </font>
    <font>
      <b/>
      <sz val="12"/>
      <color rgb="FF000000"/>
      <name val="Arial"/>
      <family val="2"/>
      <scheme val="minor"/>
    </font>
    <font>
      <b/>
      <sz val="11"/>
      <color rgb="FF000000"/>
      <name val="Arial"/>
      <family val="2"/>
      <scheme val="minor"/>
    </font>
    <font>
      <sz val="10"/>
      <color theme="1"/>
      <name val="Arial"/>
      <family val="2"/>
      <charset val="177"/>
      <scheme val="minor"/>
    </font>
    <font>
      <b/>
      <sz val="11"/>
      <color indexed="8"/>
      <name val="Arial"/>
      <family val="2"/>
    </font>
    <font>
      <sz val="14"/>
      <color theme="1"/>
      <name val="David"/>
      <family val="2"/>
    </font>
    <font>
      <u/>
      <sz val="10"/>
      <color theme="1"/>
      <name val="Arial"/>
      <family val="2"/>
    </font>
    <font>
      <sz val="12"/>
      <color theme="1"/>
      <name val="Arial"/>
      <family val="2"/>
      <charset val="177"/>
    </font>
    <font>
      <b/>
      <sz val="12"/>
      <color theme="1"/>
      <name val="Arial"/>
      <family val="2"/>
      <charset val="177"/>
    </font>
    <font>
      <sz val="12"/>
      <color theme="1"/>
      <name val="Arial"/>
      <family val="2"/>
      <scheme val="minor"/>
    </font>
    <font>
      <b/>
      <sz val="14"/>
      <color theme="1"/>
      <name val="David"/>
      <family val="2"/>
      <charset val="177"/>
    </font>
    <font>
      <b/>
      <sz val="12"/>
      <color theme="1"/>
      <name val="Arial"/>
      <family val="2"/>
      <scheme val="minor"/>
    </font>
    <font>
      <b/>
      <sz val="16"/>
      <color indexed="60"/>
      <name val="Arial"/>
      <family val="2"/>
    </font>
    <font>
      <b/>
      <sz val="18"/>
      <name val="Arial"/>
      <family val="2"/>
    </font>
    <font>
      <b/>
      <sz val="18"/>
      <color theme="3"/>
      <name val="Times New Roman"/>
      <family val="2"/>
      <charset val="177"/>
      <scheme val="major"/>
    </font>
    <font>
      <sz val="14"/>
      <color theme="1"/>
      <name val="Arial"/>
      <family val="2"/>
      <charset val="177"/>
      <scheme val="minor"/>
    </font>
    <font>
      <sz val="12"/>
      <color theme="1"/>
      <name val="Arial"/>
      <family val="2"/>
      <charset val="177"/>
      <scheme val="minor"/>
    </font>
    <font>
      <sz val="14"/>
      <color theme="1"/>
      <name val="Arial"/>
      <family val="2"/>
      <charset val="177"/>
    </font>
    <font>
      <b/>
      <sz val="11"/>
      <color theme="1"/>
      <name val="Arial"/>
      <family val="2"/>
      <charset val="177"/>
    </font>
    <font>
      <b/>
      <sz val="10"/>
      <color theme="1"/>
      <name val="Arial"/>
      <family val="2"/>
      <charset val="177"/>
    </font>
    <font>
      <b/>
      <sz val="14"/>
      <color rgb="FF000000"/>
      <name val="David"/>
      <family val="2"/>
      <charset val="177"/>
    </font>
    <font>
      <b/>
      <sz val="10"/>
      <color theme="1"/>
      <name val="Arial"/>
      <family val="2"/>
      <charset val="177"/>
      <scheme val="minor"/>
    </font>
    <font>
      <b/>
      <sz val="12"/>
      <color rgb="FF000000"/>
      <name val="David"/>
      <family val="2"/>
      <charset val="177"/>
    </font>
  </fonts>
  <fills count="3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theme="0" tint="-0.14999847407452621"/>
      </patternFill>
    </fill>
    <fill>
      <patternFill patternType="solid">
        <fgColor rgb="FFD8D8D8"/>
        <bgColor rgb="FFD8D8D8"/>
      </patternFill>
    </fill>
    <fill>
      <patternFill patternType="solid">
        <fgColor indexed="65"/>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FFF00"/>
        <bgColor theme="0" tint="-0.14999847407452621"/>
      </patternFill>
    </fill>
    <fill>
      <patternFill patternType="solid">
        <fgColor theme="9"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FFCC"/>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bgColor theme="0" tint="-0.14999847407452621"/>
      </patternFill>
    </fill>
    <fill>
      <patternFill patternType="solid">
        <fgColor theme="0"/>
        <bgColor rgb="FFD8D8D8"/>
      </patternFill>
    </fill>
    <fill>
      <patternFill patternType="solid">
        <fgColor rgb="FFFFC000"/>
        <bgColor indexed="64"/>
      </patternFill>
    </fill>
    <fill>
      <patternFill patternType="solid">
        <fgColor rgb="FFFF0000"/>
        <bgColor indexed="64"/>
      </patternFill>
    </fill>
    <fill>
      <patternFill patternType="solid">
        <fgColor rgb="FFD9D9D9"/>
        <bgColor rgb="FFD9D9D9"/>
      </patternFill>
    </fill>
    <fill>
      <patternFill patternType="solid">
        <fgColor theme="2"/>
        <bgColor indexed="64"/>
      </patternFill>
    </fill>
    <fill>
      <patternFill patternType="solid">
        <fgColor theme="0"/>
        <bgColor rgb="FFD9D9D9"/>
      </patternFill>
    </fill>
    <fill>
      <patternFill patternType="solid">
        <fgColor rgb="FFDDEBF7"/>
        <bgColor indexed="64"/>
      </patternFill>
    </fill>
    <fill>
      <patternFill patternType="solid">
        <fgColor rgb="FFE2EFDA"/>
        <bgColor indexed="64"/>
      </patternFill>
    </fill>
    <fill>
      <patternFill patternType="solid">
        <fgColor rgb="FFFF0000"/>
        <bgColor theme="0" tint="-0.14999847407452621"/>
      </patternFill>
    </fill>
    <fill>
      <patternFill patternType="solid">
        <fgColor rgb="FFD8D8D8"/>
        <bgColor indexed="64"/>
      </patternFill>
    </fill>
    <fill>
      <patternFill patternType="solid">
        <fgColor rgb="FFDBE5F1"/>
        <bgColor indexed="64"/>
      </patternFill>
    </fill>
    <fill>
      <patternFill patternType="solid">
        <fgColor rgb="FFD8E4BC"/>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rgb="FF000000"/>
      </left>
      <right/>
      <top style="thin">
        <color indexed="64"/>
      </top>
      <bottom/>
      <diagonal/>
    </border>
    <border>
      <left style="thin">
        <color rgb="FF000000"/>
      </left>
      <right/>
      <top style="thin">
        <color rgb="FF000000"/>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theme="1"/>
      </top>
      <bottom/>
      <diagonal/>
    </border>
    <border>
      <left style="thin">
        <color indexed="64"/>
      </left>
      <right/>
      <top style="thin">
        <color indexed="64"/>
      </top>
      <bottom style="thin">
        <color theme="1"/>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auto="1"/>
      </left>
      <right style="medium">
        <color auto="1"/>
      </right>
      <top style="medium">
        <color auto="1"/>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indexed="64"/>
      </left>
      <right style="thin">
        <color indexed="64"/>
      </right>
      <top/>
      <bottom style="medium">
        <color indexed="64"/>
      </bottom>
      <diagonal/>
    </border>
    <border>
      <left style="thin">
        <color auto="1"/>
      </left>
      <right style="thin">
        <color auto="1"/>
      </right>
      <top/>
      <bottom style="medium">
        <color auto="1"/>
      </bottom>
      <diagonal/>
    </border>
    <border>
      <left style="medium">
        <color indexed="64"/>
      </left>
      <right style="thin">
        <color indexed="64"/>
      </right>
      <top/>
      <bottom/>
      <diagonal/>
    </border>
    <border>
      <left style="thin">
        <color auto="1"/>
      </left>
      <right/>
      <top style="medium">
        <color auto="1"/>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rgb="FF000000"/>
      </top>
      <bottom/>
      <diagonal/>
    </border>
    <border>
      <left/>
      <right/>
      <top style="thin">
        <color theme="1"/>
      </top>
      <bottom/>
      <diagonal/>
    </border>
    <border>
      <left style="thin">
        <color rgb="FF000000"/>
      </left>
      <right/>
      <top style="thin">
        <color rgb="FF000000"/>
      </top>
      <bottom style="thin">
        <color rgb="FF000000"/>
      </bottom>
      <diagonal/>
    </border>
    <border>
      <left style="thin">
        <color rgb="FF000000"/>
      </left>
      <right/>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rgb="FF000000"/>
      </top>
      <bottom style="thin">
        <color indexed="64"/>
      </bottom>
      <diagonal/>
    </border>
    <border>
      <left/>
      <right style="medium">
        <color indexed="64"/>
      </right>
      <top/>
      <bottom style="thin">
        <color indexed="64"/>
      </bottom>
      <diagonal/>
    </border>
  </borders>
  <cellStyleXfs count="39">
    <xf numFmtId="0" fontId="0" fillId="0" borderId="0"/>
    <xf numFmtId="0" fontId="7" fillId="0" borderId="0" applyNumberFormat="0" applyFill="0" applyBorder="0" applyAlignment="0" applyProtection="0"/>
    <xf numFmtId="0" fontId="4" fillId="0" borderId="0"/>
    <xf numFmtId="0" fontId="14" fillId="0" borderId="0"/>
    <xf numFmtId="0" fontId="23" fillId="0" borderId="0"/>
    <xf numFmtId="0" fontId="23" fillId="0" borderId="0"/>
    <xf numFmtId="0" fontId="5" fillId="0" borderId="0" applyNumberFormat="0" applyFill="0" applyBorder="0" applyAlignment="0" applyProtection="0"/>
    <xf numFmtId="0" fontId="23" fillId="0" borderId="0" applyProtection="0"/>
    <xf numFmtId="0" fontId="23" fillId="0" borderId="0"/>
    <xf numFmtId="0" fontId="30" fillId="0" borderId="0"/>
    <xf numFmtId="0" fontId="23" fillId="0" borderId="0"/>
    <xf numFmtId="0" fontId="34" fillId="0" borderId="0" applyNumberFormat="0" applyFill="0" applyBorder="0" applyAlignment="0" applyProtection="0">
      <alignment vertical="top"/>
      <protection locked="0"/>
    </xf>
    <xf numFmtId="9" fontId="23" fillId="0" borderId="0" applyFont="0" applyFill="0" applyBorder="0" applyAlignment="0" applyProtection="0"/>
    <xf numFmtId="0" fontId="57" fillId="0" borderId="0"/>
    <xf numFmtId="42" fontId="58" fillId="0" borderId="0" applyFont="0" applyFill="0" applyBorder="0" applyAlignment="0" applyProtection="0"/>
    <xf numFmtId="0" fontId="60" fillId="0" borderId="0" applyNumberFormat="0" applyFill="0" applyBorder="0" applyAlignment="0" applyProtection="0">
      <alignment vertical="top"/>
      <protection locked="0"/>
    </xf>
    <xf numFmtId="0" fontId="59" fillId="0" borderId="0" applyNumberFormat="0">
      <alignment horizontal="left"/>
    </xf>
    <xf numFmtId="0" fontId="23" fillId="0" borderId="0"/>
    <xf numFmtId="0" fontId="23" fillId="0" borderId="0"/>
    <xf numFmtId="0" fontId="61" fillId="0" borderId="0"/>
    <xf numFmtId="0" fontId="62" fillId="0" borderId="0" applyNumberFormat="0" applyFill="0" applyBorder="0" applyAlignment="0" applyProtection="0"/>
    <xf numFmtId="0" fontId="63" fillId="0" borderId="0">
      <alignment vertical="center"/>
    </xf>
    <xf numFmtId="0" fontId="64" fillId="0" borderId="0" applyNumberFormat="0" applyFill="0" applyBorder="0" applyAlignment="0" applyProtection="0"/>
    <xf numFmtId="0" fontId="14" fillId="0" borderId="0"/>
    <xf numFmtId="0" fontId="65" fillId="0" borderId="0" applyNumberFormat="0" applyFill="0" applyBorder="0" applyAlignment="0" applyProtection="0"/>
    <xf numFmtId="0" fontId="14" fillId="0" borderId="0"/>
    <xf numFmtId="0" fontId="14"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58" fillId="0" borderId="0"/>
    <xf numFmtId="0" fontId="61" fillId="0" borderId="0"/>
    <xf numFmtId="0" fontId="23" fillId="0" borderId="0"/>
    <xf numFmtId="0" fontId="4" fillId="0" borderId="0"/>
    <xf numFmtId="0" fontId="88" fillId="0" borderId="0" applyNumberFormat="0" applyFill="0" applyBorder="0" applyAlignment="0" applyProtection="0"/>
  </cellStyleXfs>
  <cellXfs count="945">
    <xf numFmtId="0" fontId="0" fillId="0" borderId="0" xfId="0"/>
    <xf numFmtId="49" fontId="6" fillId="2" borderId="1" xfId="2" applyNumberFormat="1" applyFont="1" applyFill="1" applyBorder="1" applyAlignment="1">
      <alignment horizontal="center" vertical="center" wrapText="1" readingOrder="1"/>
    </xf>
    <xf numFmtId="0" fontId="6" fillId="2" borderId="1" xfId="2" applyFont="1" applyFill="1" applyBorder="1" applyAlignment="1">
      <alignment horizontal="center" vertical="center" wrapText="1"/>
    </xf>
    <xf numFmtId="49" fontId="6" fillId="2" borderId="1" xfId="2" applyNumberFormat="1" applyFont="1" applyFill="1" applyBorder="1" applyAlignment="1">
      <alignment horizontal="center" vertical="center" wrapText="1"/>
    </xf>
    <xf numFmtId="0" fontId="7" fillId="0" borderId="1" xfId="1" quotePrefix="1" applyBorder="1" applyAlignment="1">
      <alignment horizontal="center" vertical="center"/>
    </xf>
    <xf numFmtId="0" fontId="8" fillId="0" borderId="1" xfId="2" applyFont="1" applyBorder="1"/>
    <xf numFmtId="0" fontId="9" fillId="0" borderId="1" xfId="2" applyFont="1" applyBorder="1" applyAlignment="1">
      <alignment horizontal="center" vertical="center" readingOrder="1"/>
    </xf>
    <xf numFmtId="0" fontId="9" fillId="0" borderId="1" xfId="2" applyFont="1" applyBorder="1" applyAlignment="1">
      <alignment horizontal="center" vertical="center" readingOrder="2"/>
    </xf>
    <xf numFmtId="0" fontId="8" fillId="0" borderId="1" xfId="2" applyFont="1" applyBorder="1" applyAlignment="1">
      <alignment horizontal="center" vertical="center"/>
    </xf>
    <xf numFmtId="0" fontId="6" fillId="0" borderId="1" xfId="2" applyFont="1" applyBorder="1" applyAlignment="1">
      <alignment horizontal="center" vertical="center"/>
    </xf>
    <xf numFmtId="0" fontId="8" fillId="0" borderId="1" xfId="2" applyFont="1" applyBorder="1" applyAlignment="1">
      <alignment horizontal="center" vertical="center" readingOrder="1"/>
    </xf>
    <xf numFmtId="49" fontId="8" fillId="0" borderId="1" xfId="2" applyNumberFormat="1" applyFont="1" applyBorder="1" applyAlignment="1">
      <alignment horizontal="center" vertical="center"/>
    </xf>
    <xf numFmtId="49" fontId="6" fillId="0" borderId="1" xfId="2" applyNumberFormat="1" applyFont="1" applyBorder="1" applyAlignment="1">
      <alignment horizontal="center" vertical="center" readingOrder="1"/>
    </xf>
    <xf numFmtId="0" fontId="6" fillId="0" borderId="1" xfId="2" applyFont="1" applyBorder="1" applyAlignment="1">
      <alignment horizontal="center" vertical="center" readingOrder="1"/>
    </xf>
    <xf numFmtId="49" fontId="6" fillId="0" borderId="1" xfId="2" applyNumberFormat="1" applyFont="1" applyBorder="1" applyAlignment="1">
      <alignment horizontal="center" vertical="center"/>
    </xf>
    <xf numFmtId="0" fontId="10" fillId="0" borderId="1" xfId="2" applyFont="1" applyBorder="1" applyAlignment="1">
      <alignment horizontal="center" vertical="center" readingOrder="1"/>
    </xf>
    <xf numFmtId="49" fontId="6" fillId="3" borderId="1" xfId="2" applyNumberFormat="1" applyFont="1" applyFill="1" applyBorder="1" applyAlignment="1">
      <alignment horizontal="center" vertical="center"/>
    </xf>
    <xf numFmtId="0" fontId="6" fillId="3" borderId="1" xfId="2" applyFont="1" applyFill="1" applyBorder="1" applyAlignment="1">
      <alignment horizontal="center" vertical="center"/>
    </xf>
    <xf numFmtId="49" fontId="6" fillId="0" borderId="1" xfId="2" applyNumberFormat="1" applyFont="1" applyBorder="1" applyAlignment="1">
      <alignment horizontal="center" vertical="center" wrapText="1" readingOrder="2"/>
    </xf>
    <xf numFmtId="0" fontId="8" fillId="0" borderId="1" xfId="2" applyFont="1" applyBorder="1" applyAlignment="1">
      <alignment horizontal="center"/>
    </xf>
    <xf numFmtId="0" fontId="9" fillId="0" borderId="1" xfId="2" applyFont="1" applyBorder="1" applyAlignment="1">
      <alignment horizontal="center" vertical="center" wrapText="1" readingOrder="2"/>
    </xf>
    <xf numFmtId="0" fontId="8" fillId="0" borderId="1" xfId="2" applyFont="1" applyBorder="1" applyAlignment="1">
      <alignment horizontal="center" vertical="center" wrapText="1" readingOrder="2"/>
    </xf>
    <xf numFmtId="49" fontId="9" fillId="0" borderId="1" xfId="2" applyNumberFormat="1" applyFont="1" applyBorder="1" applyAlignment="1">
      <alignment horizontal="center" vertical="center" wrapText="1" readingOrder="2"/>
    </xf>
    <xf numFmtId="49" fontId="9" fillId="0" borderId="1" xfId="2" applyNumberFormat="1" applyFont="1" applyBorder="1" applyAlignment="1">
      <alignment horizontal="center" vertical="center" wrapText="1" readingOrder="1"/>
    </xf>
    <xf numFmtId="14" fontId="6" fillId="0" borderId="1" xfId="2" applyNumberFormat="1" applyFont="1" applyBorder="1" applyAlignment="1">
      <alignment horizontal="center" vertical="center"/>
    </xf>
    <xf numFmtId="0" fontId="11" fillId="0" borderId="1" xfId="2" applyFont="1" applyBorder="1" applyAlignment="1">
      <alignment horizontal="center" vertical="center" readingOrder="1"/>
    </xf>
    <xf numFmtId="0" fontId="12" fillId="0" borderId="1" xfId="2" applyFont="1" applyBorder="1" applyAlignment="1">
      <alignment horizontal="center" vertical="center" readingOrder="2"/>
    </xf>
    <xf numFmtId="0" fontId="8" fillId="0" borderId="1" xfId="2" applyFont="1" applyBorder="1" applyAlignment="1">
      <alignment horizontal="center" vertical="center" readingOrder="2"/>
    </xf>
    <xf numFmtId="49" fontId="8" fillId="0" borderId="1" xfId="2" applyNumberFormat="1" applyFont="1" applyBorder="1" applyAlignment="1">
      <alignment horizontal="center" vertical="center" wrapText="1" readingOrder="2"/>
    </xf>
    <xf numFmtId="49" fontId="6" fillId="0" borderId="1" xfId="2" applyNumberFormat="1" applyFont="1" applyBorder="1" applyAlignment="1">
      <alignment horizontal="center" vertical="center" wrapText="1" readingOrder="1"/>
    </xf>
    <xf numFmtId="49" fontId="9" fillId="0" borderId="1" xfId="2" applyNumberFormat="1" applyFont="1" applyBorder="1" applyAlignment="1">
      <alignment horizontal="center" vertical="center" readingOrder="1"/>
    </xf>
    <xf numFmtId="49" fontId="6" fillId="0" borderId="2" xfId="2" applyNumberFormat="1" applyFont="1" applyBorder="1" applyAlignment="1">
      <alignment horizontal="center" vertical="center" readingOrder="1"/>
    </xf>
    <xf numFmtId="0" fontId="6" fillId="0" borderId="3" xfId="2" applyFont="1" applyBorder="1" applyAlignment="1">
      <alignment horizontal="center" vertical="center"/>
    </xf>
    <xf numFmtId="49" fontId="6" fillId="0" borderId="4" xfId="2" applyNumberFormat="1" applyFont="1" applyBorder="1" applyAlignment="1">
      <alignment horizontal="center" vertical="center" readingOrder="1"/>
    </xf>
    <xf numFmtId="0" fontId="6" fillId="0" borderId="5" xfId="2" applyFont="1" applyBorder="1" applyAlignment="1">
      <alignment horizontal="center" vertical="center"/>
    </xf>
    <xf numFmtId="0" fontId="12" fillId="0" borderId="1" xfId="2" applyFont="1" applyBorder="1" applyAlignment="1">
      <alignment horizontal="center" vertical="center" readingOrder="1"/>
    </xf>
    <xf numFmtId="0" fontId="13" fillId="0" borderId="1" xfId="2" applyFont="1" applyBorder="1" applyAlignment="1">
      <alignment horizontal="center" vertical="center" readingOrder="2"/>
    </xf>
    <xf numFmtId="0" fontId="8" fillId="4" borderId="1" xfId="2" applyFont="1" applyFill="1" applyBorder="1" applyAlignment="1">
      <alignment horizontal="center"/>
    </xf>
    <xf numFmtId="0" fontId="6" fillId="4" borderId="1" xfId="2" applyFont="1" applyFill="1" applyBorder="1" applyAlignment="1">
      <alignment horizontal="center" vertical="center"/>
    </xf>
    <xf numFmtId="0" fontId="8" fillId="4" borderId="1" xfId="2" applyFont="1" applyFill="1" applyBorder="1" applyAlignment="1">
      <alignment horizontal="center" vertical="center"/>
    </xf>
    <xf numFmtId="0" fontId="6" fillId="0" borderId="1" xfId="2" applyFont="1" applyBorder="1" applyAlignment="1">
      <alignment horizontal="center" vertical="center" wrapText="1" readingOrder="2"/>
    </xf>
    <xf numFmtId="0" fontId="13" fillId="0" borderId="5" xfId="2" applyFont="1" applyBorder="1" applyAlignment="1">
      <alignment horizontal="center" vertical="center" readingOrder="2"/>
    </xf>
    <xf numFmtId="0" fontId="8" fillId="0" borderId="5" xfId="2" applyFont="1" applyBorder="1" applyAlignment="1">
      <alignment horizontal="center" vertical="center"/>
    </xf>
    <xf numFmtId="0" fontId="12" fillId="0" borderId="4" xfId="2" applyFont="1" applyBorder="1" applyAlignment="1">
      <alignment horizontal="center" vertical="center" readingOrder="1"/>
    </xf>
    <xf numFmtId="49" fontId="8" fillId="0" borderId="4" xfId="2" applyNumberFormat="1" applyFont="1" applyBorder="1" applyAlignment="1">
      <alignment horizontal="center" vertical="center" wrapText="1" readingOrder="1"/>
    </xf>
    <xf numFmtId="0" fontId="8" fillId="0" borderId="1" xfId="2" applyFont="1" applyBorder="1" applyAlignment="1">
      <alignment horizontal="center" vertical="center" wrapText="1" readingOrder="1"/>
    </xf>
    <xf numFmtId="0" fontId="9" fillId="0" borderId="1" xfId="2" applyFont="1" applyBorder="1" applyAlignment="1">
      <alignment horizontal="center" vertical="center" wrapText="1" readingOrder="1"/>
    </xf>
    <xf numFmtId="0" fontId="10" fillId="0" borderId="1" xfId="2" applyFont="1" applyBorder="1" applyAlignment="1">
      <alignment horizontal="center" vertical="center"/>
    </xf>
    <xf numFmtId="49" fontId="8" fillId="0" borderId="1" xfId="2" applyNumberFormat="1" applyFont="1" applyBorder="1" applyAlignment="1">
      <alignment horizontal="center" vertical="center" wrapText="1" readingOrder="1"/>
    </xf>
    <xf numFmtId="0" fontId="10" fillId="0" borderId="1" xfId="2" applyFont="1" applyBorder="1" applyAlignment="1">
      <alignment horizontal="center" vertical="center" wrapText="1" readingOrder="2"/>
    </xf>
    <xf numFmtId="49" fontId="8" fillId="0" borderId="1" xfId="2" applyNumberFormat="1" applyFont="1" applyBorder="1" applyAlignment="1">
      <alignment horizontal="center"/>
    </xf>
    <xf numFmtId="0" fontId="9" fillId="0" borderId="2" xfId="2" applyFont="1" applyBorder="1" applyAlignment="1">
      <alignment horizontal="center" vertical="center" readingOrder="1"/>
    </xf>
    <xf numFmtId="0" fontId="9" fillId="0" borderId="3" xfId="2" applyFont="1" applyBorder="1" applyAlignment="1">
      <alignment horizontal="center" vertical="center" readingOrder="2"/>
    </xf>
    <xf numFmtId="0" fontId="12" fillId="0" borderId="2" xfId="2" applyFont="1" applyBorder="1" applyAlignment="1">
      <alignment horizontal="center" vertical="center" readingOrder="1"/>
    </xf>
    <xf numFmtId="0" fontId="15" fillId="0" borderId="3" xfId="2" applyFont="1" applyBorder="1" applyAlignment="1">
      <alignment horizontal="center" vertical="center" readingOrder="2"/>
    </xf>
    <xf numFmtId="0" fontId="13" fillId="0" borderId="3" xfId="2" applyFont="1" applyBorder="1" applyAlignment="1">
      <alignment horizontal="center" vertical="center" readingOrder="2"/>
    </xf>
    <xf numFmtId="49" fontId="8" fillId="5" borderId="1" xfId="2" applyNumberFormat="1" applyFont="1" applyFill="1" applyBorder="1" applyAlignment="1">
      <alignment horizontal="center" vertical="center"/>
    </xf>
    <xf numFmtId="0" fontId="8" fillId="5" borderId="1" xfId="2" applyFont="1" applyFill="1" applyBorder="1" applyAlignment="1">
      <alignment horizontal="center" vertical="center"/>
    </xf>
    <xf numFmtId="0" fontId="16" fillId="0" borderId="1" xfId="2" applyFont="1" applyBorder="1" applyAlignment="1">
      <alignment horizontal="center" vertical="center" readingOrder="1"/>
    </xf>
    <xf numFmtId="0" fontId="17" fillId="0" borderId="1" xfId="2" applyFont="1" applyBorder="1" applyAlignment="1">
      <alignment horizontal="center" vertical="center" readingOrder="1"/>
    </xf>
    <xf numFmtId="0" fontId="8" fillId="3" borderId="1" xfId="2" applyFont="1" applyFill="1" applyBorder="1" applyAlignment="1">
      <alignment horizontal="center" vertical="center"/>
    </xf>
    <xf numFmtId="49" fontId="8" fillId="0" borderId="6" xfId="2" applyNumberFormat="1" applyFont="1" applyBorder="1" applyAlignment="1">
      <alignment horizontal="center" vertical="center"/>
    </xf>
    <xf numFmtId="0" fontId="8" fillId="0" borderId="6" xfId="2" applyFont="1" applyBorder="1" applyAlignment="1">
      <alignment horizontal="center" vertical="center"/>
    </xf>
    <xf numFmtId="0" fontId="6" fillId="0" borderId="6" xfId="2" applyFont="1" applyBorder="1" applyAlignment="1">
      <alignment horizontal="center" vertical="center"/>
    </xf>
    <xf numFmtId="0" fontId="8" fillId="0" borderId="1" xfId="2" quotePrefix="1" applyFont="1" applyBorder="1" applyAlignment="1">
      <alignment horizontal="center" vertical="center" readingOrder="1"/>
    </xf>
    <xf numFmtId="49" fontId="8" fillId="0" borderId="7" xfId="2" applyNumberFormat="1" applyFont="1" applyBorder="1" applyAlignment="1">
      <alignment horizontal="center" vertical="center"/>
    </xf>
    <xf numFmtId="0" fontId="8" fillId="0" borderId="7" xfId="2" applyFont="1" applyBorder="1" applyAlignment="1">
      <alignment horizontal="center" vertical="center"/>
    </xf>
    <xf numFmtId="0" fontId="6" fillId="0" borderId="1" xfId="2" applyFont="1" applyBorder="1" applyAlignment="1">
      <alignment vertical="center"/>
    </xf>
    <xf numFmtId="0" fontId="9" fillId="0" borderId="1" xfId="2" applyFont="1" applyBorder="1" applyAlignment="1">
      <alignment horizontal="right" vertical="center" readingOrder="2"/>
    </xf>
    <xf numFmtId="0" fontId="9" fillId="0" borderId="2" xfId="2" applyFont="1" applyBorder="1" applyAlignment="1">
      <alignment horizontal="center" vertical="center" readingOrder="2"/>
    </xf>
    <xf numFmtId="0" fontId="8" fillId="3" borderId="1" xfId="2" applyFont="1" applyFill="1" applyBorder="1"/>
    <xf numFmtId="0" fontId="12" fillId="0" borderId="5" xfId="2" applyFont="1" applyBorder="1" applyAlignment="1">
      <alignment horizontal="center" vertical="center" readingOrder="2"/>
    </xf>
    <xf numFmtId="49" fontId="8" fillId="0" borderId="6" xfId="2" applyNumberFormat="1" applyFont="1" applyBorder="1" applyAlignment="1">
      <alignment horizontal="center"/>
    </xf>
    <xf numFmtId="0" fontId="8" fillId="0" borderId="6" xfId="2" applyFont="1" applyBorder="1" applyAlignment="1">
      <alignment horizontal="center"/>
    </xf>
    <xf numFmtId="49" fontId="8" fillId="0" borderId="7" xfId="2" applyNumberFormat="1" applyFont="1" applyBorder="1" applyAlignment="1">
      <alignment horizontal="center"/>
    </xf>
    <xf numFmtId="0" fontId="8" fillId="0" borderId="7" xfId="2" applyFont="1" applyBorder="1" applyAlignment="1">
      <alignment horizontal="center"/>
    </xf>
    <xf numFmtId="0" fontId="14" fillId="0" borderId="0" xfId="3" applyProtection="1">
      <protection locked="0"/>
    </xf>
    <xf numFmtId="0" fontId="21" fillId="0" borderId="0" xfId="3" applyFont="1" applyProtection="1">
      <protection locked="0"/>
    </xf>
    <xf numFmtId="9" fontId="22" fillId="0" borderId="0" xfId="3" applyNumberFormat="1" applyFont="1" applyAlignment="1">
      <alignment horizontal="left"/>
    </xf>
    <xf numFmtId="14" fontId="22" fillId="0" borderId="0" xfId="3" applyNumberFormat="1" applyFont="1" applyAlignment="1">
      <alignment horizontal="center"/>
    </xf>
    <xf numFmtId="0" fontId="24" fillId="4" borderId="1" xfId="3" applyFont="1" applyFill="1" applyBorder="1" applyAlignment="1">
      <alignment horizontal="center"/>
    </xf>
    <xf numFmtId="49" fontId="21" fillId="6" borderId="8" xfId="5" applyNumberFormat="1" applyFont="1" applyFill="1" applyBorder="1" applyAlignment="1">
      <alignment horizontal="right"/>
    </xf>
    <xf numFmtId="0" fontId="25" fillId="0" borderId="0" xfId="5" applyFont="1" applyAlignment="1">
      <alignment readingOrder="1"/>
    </xf>
    <xf numFmtId="0" fontId="21" fillId="0" borderId="1" xfId="3" applyFont="1" applyBorder="1" applyAlignment="1" applyProtection="1">
      <alignment horizontal="center"/>
      <protection locked="0"/>
    </xf>
    <xf numFmtId="49" fontId="21" fillId="0" borderId="8" xfId="5" applyNumberFormat="1" applyFont="1" applyBorder="1" applyAlignment="1">
      <alignment horizontal="right"/>
    </xf>
    <xf numFmtId="0" fontId="21" fillId="0" borderId="1" xfId="3" applyFont="1" applyBorder="1" applyAlignment="1">
      <alignment horizontal="center"/>
    </xf>
    <xf numFmtId="0" fontId="21" fillId="0" borderId="9" xfId="3" applyFont="1" applyBorder="1" applyAlignment="1" applyProtection="1">
      <alignment horizontal="center" vertical="center"/>
      <protection locked="0"/>
    </xf>
    <xf numFmtId="0" fontId="14" fillId="0" borderId="9" xfId="3" applyBorder="1" applyAlignment="1" applyProtection="1">
      <alignment horizontal="center" vertical="center"/>
      <protection locked="0"/>
    </xf>
    <xf numFmtId="49" fontId="21" fillId="6" borderId="8" xfId="5" applyNumberFormat="1" applyFont="1" applyFill="1" applyBorder="1"/>
    <xf numFmtId="0" fontId="26" fillId="0" borderId="1" xfId="5" applyFont="1" applyBorder="1" applyAlignment="1" applyProtection="1">
      <alignment horizontal="right"/>
      <protection locked="0"/>
    </xf>
    <xf numFmtId="0" fontId="22" fillId="0" borderId="0" xfId="3" applyFont="1" applyProtection="1">
      <protection locked="0"/>
    </xf>
    <xf numFmtId="0" fontId="21" fillId="0" borderId="0" xfId="3" applyFont="1" applyAlignment="1" applyProtection="1">
      <alignment horizontal="center"/>
      <protection locked="0"/>
    </xf>
    <xf numFmtId="49" fontId="21" fillId="6" borderId="12" xfId="5" applyNumberFormat="1" applyFont="1" applyFill="1" applyBorder="1" applyAlignment="1">
      <alignment horizontal="right"/>
    </xf>
    <xf numFmtId="49" fontId="21" fillId="6" borderId="10" xfId="5" applyNumberFormat="1" applyFont="1" applyFill="1" applyBorder="1" applyAlignment="1">
      <alignment horizontal="right"/>
    </xf>
    <xf numFmtId="49" fontId="21" fillId="0" borderId="10" xfId="5" applyNumberFormat="1" applyFont="1" applyBorder="1" applyAlignment="1">
      <alignment horizontal="right"/>
    </xf>
    <xf numFmtId="0" fontId="26" fillId="0" borderId="1" xfId="4" applyFont="1" applyBorder="1" applyProtection="1">
      <protection locked="0"/>
    </xf>
    <xf numFmtId="49" fontId="28" fillId="0" borderId="10" xfId="5" applyNumberFormat="1" applyFont="1" applyBorder="1"/>
    <xf numFmtId="49" fontId="28" fillId="0" borderId="10" xfId="5" applyNumberFormat="1" applyFont="1" applyBorder="1" applyAlignment="1">
      <alignment horizontal="right"/>
    </xf>
    <xf numFmtId="0" fontId="21" fillId="6" borderId="1" xfId="5" applyFont="1" applyFill="1" applyBorder="1" applyAlignment="1">
      <alignment horizontal="right"/>
    </xf>
    <xf numFmtId="0" fontId="21" fillId="3" borderId="1" xfId="6" applyFont="1" applyFill="1" applyBorder="1" applyAlignment="1" applyProtection="1">
      <alignment horizontal="right"/>
      <protection locked="0"/>
    </xf>
    <xf numFmtId="0" fontId="21" fillId="0" borderId="0" xfId="3" applyFont="1" applyAlignment="1">
      <alignment horizontal="center"/>
    </xf>
    <xf numFmtId="0" fontId="21" fillId="0" borderId="1" xfId="5" applyFont="1" applyBorder="1" applyAlignment="1" applyProtection="1">
      <alignment horizontal="right" vertical="center"/>
      <protection locked="0"/>
    </xf>
    <xf numFmtId="49" fontId="26" fillId="0" borderId="1" xfId="5" applyNumberFormat="1" applyFont="1" applyBorder="1" applyAlignment="1" applyProtection="1">
      <alignment horizontal="right"/>
      <protection locked="0"/>
    </xf>
    <xf numFmtId="49" fontId="21" fillId="7" borderId="8" xfId="5" applyNumberFormat="1" applyFont="1" applyFill="1" applyBorder="1" applyAlignment="1">
      <alignment horizontal="right"/>
    </xf>
    <xf numFmtId="0" fontId="14" fillId="0" borderId="9" xfId="3" applyBorder="1" applyAlignment="1" applyProtection="1">
      <alignment vertical="center"/>
      <protection locked="0"/>
    </xf>
    <xf numFmtId="49" fontId="21" fillId="7" borderId="17" xfId="5" applyNumberFormat="1" applyFont="1" applyFill="1" applyBorder="1" applyAlignment="1">
      <alignment horizontal="right"/>
    </xf>
    <xf numFmtId="49" fontId="21" fillId="6" borderId="18" xfId="3" applyNumberFormat="1" applyFont="1" applyFill="1" applyBorder="1" applyAlignment="1">
      <alignment horizontal="right"/>
    </xf>
    <xf numFmtId="49" fontId="22" fillId="0" borderId="1" xfId="5" applyNumberFormat="1" applyFont="1" applyBorder="1" applyAlignment="1">
      <alignment horizontal="right" vertical="center"/>
    </xf>
    <xf numFmtId="49" fontId="21" fillId="7" borderId="1" xfId="5" applyNumberFormat="1" applyFont="1" applyFill="1" applyBorder="1" applyAlignment="1">
      <alignment horizontal="right"/>
    </xf>
    <xf numFmtId="49" fontId="22" fillId="0" borderId="1" xfId="5" applyNumberFormat="1" applyFont="1" applyBorder="1" applyAlignment="1">
      <alignment horizontal="right"/>
    </xf>
    <xf numFmtId="49" fontId="21" fillId="3" borderId="8" xfId="5" applyNumberFormat="1" applyFont="1" applyFill="1" applyBorder="1" applyAlignment="1">
      <alignment horizontal="right"/>
    </xf>
    <xf numFmtId="0" fontId="21" fillId="0" borderId="0" xfId="3" applyFont="1" applyAlignment="1" applyProtection="1">
      <alignment horizontal="right"/>
      <protection locked="0"/>
    </xf>
    <xf numFmtId="49" fontId="21" fillId="6" borderId="1" xfId="8" applyNumberFormat="1" applyFont="1" applyFill="1" applyBorder="1" applyAlignment="1">
      <alignment horizontal="right"/>
    </xf>
    <xf numFmtId="0" fontId="26" fillId="3" borderId="0" xfId="5" applyFont="1" applyFill="1" applyAlignment="1" applyProtection="1">
      <alignment horizontal="right" wrapText="1" indent="4" readingOrder="2"/>
      <protection locked="0"/>
    </xf>
    <xf numFmtId="0" fontId="26" fillId="0" borderId="0" xfId="5" applyFont="1" applyAlignment="1" applyProtection="1">
      <alignment horizontal="right"/>
      <protection locked="0"/>
    </xf>
    <xf numFmtId="0" fontId="26" fillId="3" borderId="0" xfId="5" applyFont="1" applyFill="1" applyAlignment="1" applyProtection="1">
      <alignment horizontal="center" vertical="center" wrapText="1" readingOrder="2"/>
      <protection locked="0"/>
    </xf>
    <xf numFmtId="49" fontId="26" fillId="3" borderId="0" xfId="5" applyNumberFormat="1" applyFont="1" applyFill="1" applyAlignment="1" applyProtection="1">
      <alignment horizontal="right" readingOrder="2"/>
      <protection locked="0"/>
    </xf>
    <xf numFmtId="49" fontId="26" fillId="0" borderId="0" xfId="7" applyNumberFormat="1" applyFont="1" applyAlignment="1" applyProtection="1">
      <alignment horizontal="center" vertical="center"/>
      <protection locked="0"/>
    </xf>
    <xf numFmtId="0" fontId="26" fillId="8" borderId="0" xfId="5" applyFont="1" applyFill="1" applyAlignment="1" applyProtection="1">
      <alignment horizontal="right" vertical="center"/>
      <protection locked="0"/>
    </xf>
    <xf numFmtId="0" fontId="26" fillId="0" borderId="0" xfId="7" applyFont="1" applyAlignment="1" applyProtection="1">
      <alignment horizontal="right" vertical="center"/>
      <protection locked="0"/>
    </xf>
    <xf numFmtId="49" fontId="26" fillId="0" borderId="0" xfId="5" quotePrefix="1" applyNumberFormat="1" applyFont="1" applyAlignment="1" applyProtection="1">
      <alignment horizontal="center" vertical="center"/>
      <protection locked="0"/>
    </xf>
    <xf numFmtId="0" fontId="26" fillId="0" borderId="0" xfId="5" applyFont="1" applyAlignment="1" applyProtection="1">
      <alignment horizontal="right" vertical="center"/>
      <protection locked="0"/>
    </xf>
    <xf numFmtId="0" fontId="26" fillId="0" borderId="0" xfId="5" quotePrefix="1" applyFont="1" applyAlignment="1" applyProtection="1">
      <alignment horizontal="right" vertical="center"/>
      <protection locked="0"/>
    </xf>
    <xf numFmtId="49" fontId="26" fillId="0" borderId="0" xfId="5" applyNumberFormat="1" applyFont="1" applyAlignment="1" applyProtection="1">
      <alignment horizontal="center" vertical="center"/>
      <protection locked="0"/>
    </xf>
    <xf numFmtId="164" fontId="26" fillId="0" borderId="0" xfId="5" quotePrefix="1" applyNumberFormat="1" applyFont="1" applyAlignment="1" applyProtection="1">
      <alignment horizontal="center"/>
      <protection locked="0"/>
    </xf>
    <xf numFmtId="49" fontId="26" fillId="0" borderId="0" xfId="5" quotePrefix="1" applyNumberFormat="1" applyFont="1" applyAlignment="1" applyProtection="1">
      <alignment horizontal="center"/>
      <protection locked="0"/>
    </xf>
    <xf numFmtId="49" fontId="26" fillId="3" borderId="0" xfId="5" applyNumberFormat="1" applyFont="1" applyFill="1" applyAlignment="1" applyProtection="1">
      <alignment horizontal="center"/>
      <protection locked="0"/>
    </xf>
    <xf numFmtId="49" fontId="26" fillId="3" borderId="0" xfId="5" applyNumberFormat="1" applyFont="1" applyFill="1" applyAlignment="1" applyProtection="1">
      <alignment horizontal="right"/>
      <protection locked="0"/>
    </xf>
    <xf numFmtId="49" fontId="26" fillId="0" borderId="0" xfId="5" applyNumberFormat="1" applyFont="1" applyAlignment="1" applyProtection="1">
      <alignment horizontal="center"/>
      <protection locked="0"/>
    </xf>
    <xf numFmtId="0" fontId="21" fillId="6" borderId="8" xfId="5" applyFont="1" applyFill="1" applyBorder="1" applyAlignment="1">
      <alignment horizontal="right"/>
    </xf>
    <xf numFmtId="0" fontId="21" fillId="6" borderId="8" xfId="5" applyFont="1" applyFill="1" applyBorder="1" applyAlignment="1">
      <alignment horizontal="center"/>
    </xf>
    <xf numFmtId="0" fontId="21" fillId="0" borderId="8" xfId="5" applyFont="1" applyBorder="1" applyAlignment="1">
      <alignment horizontal="right"/>
    </xf>
    <xf numFmtId="0" fontId="21" fillId="0" borderId="8" xfId="5" applyFont="1" applyBorder="1" applyAlignment="1">
      <alignment horizontal="center"/>
    </xf>
    <xf numFmtId="49" fontId="6" fillId="0" borderId="0" xfId="5" quotePrefix="1" applyNumberFormat="1" applyFont="1" applyAlignment="1" applyProtection="1">
      <alignment horizontal="right"/>
      <protection locked="0"/>
    </xf>
    <xf numFmtId="0" fontId="6" fillId="0" borderId="0" xfId="5" applyFont="1" applyProtection="1">
      <protection locked="0"/>
    </xf>
    <xf numFmtId="0" fontId="6" fillId="0" borderId="0" xfId="5" quotePrefix="1" applyFont="1" applyProtection="1">
      <protection locked="0"/>
    </xf>
    <xf numFmtId="49" fontId="23" fillId="0" borderId="0" xfId="5" quotePrefix="1" applyNumberFormat="1" applyAlignment="1" applyProtection="1">
      <alignment horizontal="right"/>
      <protection locked="0"/>
    </xf>
    <xf numFmtId="0" fontId="23" fillId="0" borderId="0" xfId="5" applyProtection="1">
      <protection locked="0"/>
    </xf>
    <xf numFmtId="0" fontId="23" fillId="0" borderId="0" xfId="5" quotePrefix="1" applyProtection="1">
      <protection locked="0"/>
    </xf>
    <xf numFmtId="0" fontId="23" fillId="0" borderId="0" xfId="5" applyAlignment="1" applyProtection="1">
      <alignment horizontal="right"/>
      <protection locked="0"/>
    </xf>
    <xf numFmtId="0" fontId="9" fillId="0" borderId="0" xfId="5" quotePrefix="1" applyFont="1" applyAlignment="1" applyProtection="1">
      <alignment horizontal="right"/>
      <protection locked="0"/>
    </xf>
    <xf numFmtId="49" fontId="21" fillId="6" borderId="8" xfId="5" applyNumberFormat="1" applyFont="1" applyFill="1" applyBorder="1" applyAlignment="1">
      <alignment horizontal="right" vertical="center" readingOrder="2"/>
    </xf>
    <xf numFmtId="49" fontId="21" fillId="0" borderId="8" xfId="5" applyNumberFormat="1" applyFont="1" applyBorder="1" applyAlignment="1">
      <alignment horizontal="right" vertical="center" readingOrder="2"/>
    </xf>
    <xf numFmtId="49" fontId="21" fillId="0" borderId="0" xfId="5" applyNumberFormat="1" applyFont="1" applyAlignment="1" applyProtection="1">
      <alignment horizontal="right"/>
      <protection locked="0"/>
    </xf>
    <xf numFmtId="0" fontId="21" fillId="3" borderId="0" xfId="5" applyFont="1" applyFill="1" applyAlignment="1" applyProtection="1">
      <alignment horizontal="right"/>
      <protection locked="0"/>
    </xf>
    <xf numFmtId="0" fontId="26" fillId="0" borderId="0" xfId="5" applyFont="1" applyAlignment="1" applyProtection="1">
      <alignment horizontal="center"/>
      <protection locked="0"/>
    </xf>
    <xf numFmtId="0" fontId="14" fillId="0" borderId="0" xfId="3" applyAlignment="1" applyProtection="1">
      <alignment horizontal="center"/>
      <protection locked="0"/>
    </xf>
    <xf numFmtId="0" fontId="21" fillId="0" borderId="0" xfId="5" applyFont="1" applyAlignment="1" applyProtection="1">
      <alignment horizontal="right"/>
      <protection locked="0"/>
    </xf>
    <xf numFmtId="49" fontId="21" fillId="6" borderId="8" xfId="4" applyNumberFormat="1" applyFont="1" applyFill="1" applyBorder="1" applyAlignment="1">
      <alignment horizontal="right"/>
    </xf>
    <xf numFmtId="49" fontId="11" fillId="6" borderId="8" xfId="4" applyNumberFormat="1" applyFont="1" applyFill="1" applyBorder="1" applyAlignment="1">
      <alignment horizontal="right"/>
    </xf>
    <xf numFmtId="49" fontId="11" fillId="0" borderId="12" xfId="4" applyNumberFormat="1" applyFont="1" applyBorder="1" applyAlignment="1">
      <alignment horizontal="right"/>
    </xf>
    <xf numFmtId="49" fontId="21" fillId="6" borderId="8" xfId="3" applyNumberFormat="1" applyFont="1" applyFill="1" applyBorder="1" applyAlignment="1">
      <alignment horizontal="right"/>
    </xf>
    <xf numFmtId="49" fontId="21" fillId="0" borderId="8" xfId="3" applyNumberFormat="1" applyFont="1" applyBorder="1" applyAlignment="1">
      <alignment horizontal="right"/>
    </xf>
    <xf numFmtId="0" fontId="21" fillId="10" borderId="0" xfId="3" applyFont="1" applyFill="1" applyProtection="1">
      <protection locked="0"/>
    </xf>
    <xf numFmtId="0" fontId="21" fillId="10" borderId="0" xfId="5" applyFont="1" applyFill="1"/>
    <xf numFmtId="0" fontId="21" fillId="6" borderId="0" xfId="5" applyFont="1" applyFill="1"/>
    <xf numFmtId="0" fontId="21" fillId="0" borderId="0" xfId="5" applyFont="1"/>
    <xf numFmtId="49" fontId="21" fillId="6" borderId="13" xfId="5" applyNumberFormat="1" applyFont="1" applyFill="1" applyBorder="1" applyAlignment="1">
      <alignment horizontal="right"/>
    </xf>
    <xf numFmtId="49" fontId="22" fillId="6" borderId="21" xfId="5" applyNumberFormat="1" applyFont="1" applyFill="1" applyBorder="1" applyAlignment="1">
      <alignment horizontal="right"/>
    </xf>
    <xf numFmtId="49" fontId="22" fillId="6" borderId="21" xfId="5" applyNumberFormat="1" applyFont="1" applyFill="1" applyBorder="1" applyAlignment="1">
      <alignment horizontal="center"/>
    </xf>
    <xf numFmtId="0" fontId="21" fillId="10" borderId="0" xfId="5" applyFont="1" applyFill="1" applyAlignment="1">
      <alignment horizontal="right"/>
    </xf>
    <xf numFmtId="0" fontId="21" fillId="10" borderId="0" xfId="4" applyFont="1" applyFill="1"/>
    <xf numFmtId="0" fontId="21" fillId="10" borderId="0" xfId="4" applyFont="1" applyFill="1" applyAlignment="1">
      <alignment horizontal="right"/>
    </xf>
    <xf numFmtId="49" fontId="21" fillId="10" borderId="0" xfId="5" applyNumberFormat="1" applyFont="1" applyFill="1"/>
    <xf numFmtId="49" fontId="21" fillId="0" borderId="8" xfId="5" applyNumberFormat="1" applyFont="1" applyBorder="1"/>
    <xf numFmtId="49" fontId="22" fillId="0" borderId="8" xfId="5" applyNumberFormat="1" applyFont="1" applyBorder="1" applyAlignment="1">
      <alignment horizontal="right" vertical="center"/>
    </xf>
    <xf numFmtId="49" fontId="21" fillId="6" borderId="8" xfId="5" applyNumberFormat="1" applyFont="1" applyFill="1" applyBorder="1" applyAlignment="1">
      <alignment horizontal="right" vertical="center"/>
    </xf>
    <xf numFmtId="0" fontId="26" fillId="3" borderId="1" xfId="5" applyFont="1" applyFill="1" applyBorder="1" applyProtection="1">
      <protection locked="0"/>
    </xf>
    <xf numFmtId="49" fontId="21" fillId="0" borderId="8" xfId="5" applyNumberFormat="1" applyFont="1" applyBorder="1" applyAlignment="1">
      <alignment horizontal="right" vertical="center"/>
    </xf>
    <xf numFmtId="165" fontId="21" fillId="6" borderId="8" xfId="5" applyNumberFormat="1" applyFont="1" applyFill="1" applyBorder="1" applyAlignment="1">
      <alignment horizontal="right" vertical="center"/>
    </xf>
    <xf numFmtId="49" fontId="21" fillId="6" borderId="11" xfId="7" applyNumberFormat="1" applyFont="1" applyFill="1" applyBorder="1" applyAlignment="1">
      <alignment horizontal="center" vertical="center"/>
    </xf>
    <xf numFmtId="0" fontId="21" fillId="3" borderId="12" xfId="5" quotePrefix="1" applyFont="1" applyFill="1" applyBorder="1" applyAlignment="1">
      <alignment horizontal="center" vertical="center"/>
    </xf>
    <xf numFmtId="0" fontId="21" fillId="3" borderId="12" xfId="5" applyFont="1" applyFill="1" applyBorder="1" applyAlignment="1">
      <alignment horizontal="center"/>
    </xf>
    <xf numFmtId="49" fontId="36" fillId="6" borderId="12" xfId="5" applyNumberFormat="1" applyFont="1" applyFill="1" applyBorder="1" applyAlignment="1">
      <alignment horizontal="right" vertical="center" wrapText="1" readingOrder="2"/>
    </xf>
    <xf numFmtId="49" fontId="22" fillId="8" borderId="8" xfId="5" applyNumberFormat="1" applyFont="1" applyFill="1" applyBorder="1" applyAlignment="1">
      <alignment horizontal="right"/>
    </xf>
    <xf numFmtId="49" fontId="21" fillId="0" borderId="0" xfId="5" applyNumberFormat="1" applyFont="1" applyAlignment="1">
      <alignment horizontal="right"/>
    </xf>
    <xf numFmtId="49" fontId="21" fillId="0" borderId="1" xfId="5" applyNumberFormat="1" applyFont="1" applyBorder="1" applyAlignment="1" applyProtection="1">
      <alignment horizontal="right"/>
      <protection locked="0"/>
    </xf>
    <xf numFmtId="0" fontId="40" fillId="0" borderId="0" xfId="5" applyFont="1"/>
    <xf numFmtId="0" fontId="23" fillId="0" borderId="0" xfId="5"/>
    <xf numFmtId="0" fontId="40" fillId="0" borderId="0" xfId="5" applyFont="1" applyAlignment="1">
      <alignment horizontal="center"/>
    </xf>
    <xf numFmtId="0" fontId="41" fillId="0" borderId="0" xfId="5" applyFont="1" applyAlignment="1">
      <alignment horizontal="center"/>
    </xf>
    <xf numFmtId="0" fontId="41" fillId="0" borderId="0" xfId="5" applyFont="1"/>
    <xf numFmtId="0" fontId="42" fillId="0" borderId="0" xfId="5" applyFont="1" applyAlignment="1">
      <alignment horizontal="center"/>
    </xf>
    <xf numFmtId="0" fontId="40" fillId="12" borderId="0" xfId="5" applyFont="1" applyFill="1" applyAlignment="1">
      <alignment horizontal="center"/>
    </xf>
    <xf numFmtId="0" fontId="41" fillId="13" borderId="0" xfId="5" applyFont="1" applyFill="1" applyAlignment="1">
      <alignment horizontal="center"/>
    </xf>
    <xf numFmtId="0" fontId="41" fillId="0" borderId="23" xfId="5" applyFont="1" applyBorder="1"/>
    <xf numFmtId="9" fontId="43" fillId="0" borderId="3" xfId="12" applyFont="1" applyFill="1" applyBorder="1" applyAlignment="1" applyProtection="1">
      <alignment horizontal="center"/>
      <protection locked="0"/>
    </xf>
    <xf numFmtId="9" fontId="43" fillId="14" borderId="1" xfId="12" applyFont="1" applyFill="1" applyBorder="1" applyAlignment="1" applyProtection="1">
      <alignment horizontal="center"/>
      <protection locked="0"/>
    </xf>
    <xf numFmtId="0" fontId="44" fillId="0" borderId="2" xfId="5" applyFont="1" applyBorder="1" applyAlignment="1">
      <alignment horizontal="center"/>
    </xf>
    <xf numFmtId="0" fontId="41" fillId="0" borderId="0" xfId="5" applyFont="1" applyProtection="1">
      <protection locked="0"/>
    </xf>
    <xf numFmtId="0" fontId="40" fillId="0" borderId="1" xfId="5" applyFont="1" applyBorder="1" applyAlignment="1" applyProtection="1">
      <alignment vertical="center"/>
      <protection locked="0"/>
    </xf>
    <xf numFmtId="14" fontId="40" fillId="0" borderId="1" xfId="5" applyNumberFormat="1" applyFont="1" applyBorder="1" applyAlignment="1" applyProtection="1">
      <alignment horizontal="center" vertical="center"/>
      <protection locked="0"/>
    </xf>
    <xf numFmtId="166" fontId="40" fillId="0" borderId="0" xfId="5" applyNumberFormat="1" applyFont="1" applyAlignment="1" applyProtection="1">
      <alignment horizontal="center" vertical="center"/>
      <protection locked="0"/>
    </xf>
    <xf numFmtId="0" fontId="40" fillId="0" borderId="25" xfId="5" applyFont="1" applyBorder="1" applyAlignment="1" applyProtection="1">
      <alignment vertical="center"/>
      <protection locked="0"/>
    </xf>
    <xf numFmtId="0" fontId="40" fillId="0" borderId="24" xfId="5" applyFont="1" applyBorder="1" applyAlignment="1" applyProtection="1">
      <alignment vertical="center"/>
      <protection locked="0"/>
    </xf>
    <xf numFmtId="0" fontId="40" fillId="0" borderId="0" xfId="5" applyFont="1" applyAlignment="1">
      <alignment horizontal="center" vertical="center"/>
    </xf>
    <xf numFmtId="166" fontId="42" fillId="0" borderId="0" xfId="5" applyNumberFormat="1" applyFont="1" applyAlignment="1">
      <alignment horizontal="center" vertical="center"/>
    </xf>
    <xf numFmtId="166" fontId="40" fillId="0" borderId="0" xfId="5" applyNumberFormat="1" applyFont="1" applyAlignment="1">
      <alignment horizontal="center" vertical="center"/>
    </xf>
    <xf numFmtId="0" fontId="40" fillId="0" borderId="14" xfId="5" applyFont="1" applyBorder="1" applyAlignment="1" applyProtection="1">
      <alignment vertical="center"/>
      <protection locked="0"/>
    </xf>
    <xf numFmtId="0" fontId="42" fillId="0" borderId="6" xfId="5" applyFont="1" applyBorder="1" applyAlignment="1">
      <alignment horizontal="center"/>
    </xf>
    <xf numFmtId="0" fontId="40" fillId="0" borderId="1" xfId="5" applyFont="1" applyBorder="1" applyAlignment="1" applyProtection="1">
      <alignment horizontal="center" vertical="center"/>
      <protection locked="0"/>
    </xf>
    <xf numFmtId="0" fontId="40" fillId="0" borderId="28" xfId="5" applyFont="1" applyBorder="1"/>
    <xf numFmtId="0" fontId="40" fillId="0" borderId="1" xfId="5" applyFont="1" applyBorder="1"/>
    <xf numFmtId="167" fontId="45" fillId="0" borderId="11" xfId="5" applyNumberFormat="1" applyFont="1" applyBorder="1"/>
    <xf numFmtId="167" fontId="45" fillId="0" borderId="1" xfId="5" applyNumberFormat="1" applyFont="1" applyBorder="1"/>
    <xf numFmtId="167" fontId="45" fillId="0" borderId="0" xfId="5" applyNumberFormat="1" applyFont="1"/>
    <xf numFmtId="0" fontId="46" fillId="0" borderId="11" xfId="5" applyFont="1" applyBorder="1" applyAlignment="1">
      <alignment horizontal="center"/>
    </xf>
    <xf numFmtId="0" fontId="46" fillId="0" borderId="1" xfId="5" applyFont="1" applyBorder="1" applyAlignment="1">
      <alignment horizontal="center"/>
    </xf>
    <xf numFmtId="0" fontId="41" fillId="0" borderId="0" xfId="5" applyFont="1" applyAlignment="1" applyProtection="1">
      <alignment horizontal="center"/>
      <protection locked="0"/>
    </xf>
    <xf numFmtId="0" fontId="40" fillId="0" borderId="0" xfId="5" applyFont="1" applyAlignment="1" applyProtection="1">
      <alignment horizontal="center" vertical="center"/>
      <protection locked="0"/>
    </xf>
    <xf numFmtId="0" fontId="40" fillId="0" borderId="6" xfId="5" applyFont="1" applyBorder="1" applyAlignment="1">
      <alignment horizontal="center"/>
    </xf>
    <xf numFmtId="0" fontId="23" fillId="0" borderId="0" xfId="5" applyAlignment="1">
      <alignment horizontal="left"/>
    </xf>
    <xf numFmtId="0" fontId="41" fillId="15" borderId="1" xfId="5" applyFont="1" applyFill="1" applyBorder="1" applyProtection="1">
      <protection locked="0"/>
    </xf>
    <xf numFmtId="0" fontId="41" fillId="16" borderId="1" xfId="5" applyFont="1" applyFill="1" applyBorder="1" applyAlignment="1">
      <alignment horizontal="center"/>
    </xf>
    <xf numFmtId="167" fontId="47" fillId="16" borderId="1" xfId="5" applyNumberFormat="1" applyFont="1" applyFill="1" applyBorder="1" applyAlignment="1" applyProtection="1">
      <alignment horizontal="center"/>
      <protection locked="0"/>
    </xf>
    <xf numFmtId="167" fontId="41" fillId="0" borderId="1" xfId="5" applyNumberFormat="1" applyFont="1" applyBorder="1"/>
    <xf numFmtId="167" fontId="41" fillId="0" borderId="0" xfId="5" applyNumberFormat="1" applyFont="1"/>
    <xf numFmtId="0" fontId="48" fillId="0" borderId="0" xfId="5" applyFont="1"/>
    <xf numFmtId="0" fontId="23" fillId="0" borderId="1" xfId="5" applyBorder="1"/>
    <xf numFmtId="0" fontId="49" fillId="0" borderId="0" xfId="5" applyFont="1"/>
    <xf numFmtId="0" fontId="41" fillId="0" borderId="30" xfId="5" applyFont="1" applyBorder="1"/>
    <xf numFmtId="167" fontId="41" fillId="0" borderId="31" xfId="5" applyNumberFormat="1" applyFont="1" applyBorder="1" applyProtection="1">
      <protection locked="0"/>
    </xf>
    <xf numFmtId="0" fontId="41" fillId="0" borderId="1" xfId="5" applyFont="1" applyBorder="1"/>
    <xf numFmtId="167" fontId="41" fillId="16" borderId="32" xfId="5" applyNumberFormat="1" applyFont="1" applyFill="1" applyBorder="1"/>
    <xf numFmtId="167" fontId="41" fillId="16" borderId="1" xfId="5" applyNumberFormat="1" applyFont="1" applyFill="1" applyBorder="1"/>
    <xf numFmtId="167" fontId="40" fillId="17" borderId="1" xfId="5" applyNumberFormat="1" applyFont="1" applyFill="1" applyBorder="1"/>
    <xf numFmtId="0" fontId="41" fillId="18" borderId="1" xfId="5" applyFont="1" applyFill="1" applyBorder="1" applyProtection="1">
      <protection locked="0"/>
    </xf>
    <xf numFmtId="167" fontId="41" fillId="0" borderId="32" xfId="5" applyNumberFormat="1" applyFont="1" applyBorder="1" applyProtection="1">
      <protection locked="0"/>
    </xf>
    <xf numFmtId="0" fontId="41" fillId="0" borderId="33" xfId="5" applyFont="1" applyBorder="1"/>
    <xf numFmtId="0" fontId="40" fillId="0" borderId="34" xfId="5" applyFont="1" applyBorder="1" applyAlignment="1">
      <alignment horizontal="right"/>
    </xf>
    <xf numFmtId="167" fontId="41" fillId="0" borderId="35" xfId="5" applyNumberFormat="1" applyFont="1" applyBorder="1"/>
    <xf numFmtId="0" fontId="50" fillId="0" borderId="1" xfId="5" applyFont="1" applyBorder="1"/>
    <xf numFmtId="167" fontId="50" fillId="0" borderId="1" xfId="5" applyNumberFormat="1" applyFont="1" applyBorder="1"/>
    <xf numFmtId="0" fontId="41" fillId="19" borderId="1" xfId="5" applyFont="1" applyFill="1" applyBorder="1" applyProtection="1">
      <protection locked="0"/>
    </xf>
    <xf numFmtId="0" fontId="23" fillId="0" borderId="0" xfId="5" applyAlignment="1" applyProtection="1">
      <alignment horizontal="left"/>
      <protection locked="0"/>
    </xf>
    <xf numFmtId="0" fontId="41" fillId="4" borderId="1" xfId="5" applyFont="1" applyFill="1" applyBorder="1" applyProtection="1">
      <protection locked="0"/>
    </xf>
    <xf numFmtId="0" fontId="42" fillId="0" borderId="0" xfId="5" applyFont="1" applyAlignment="1">
      <alignment vertical="center"/>
    </xf>
    <xf numFmtId="0" fontId="51" fillId="0" borderId="0" xfId="5" applyFont="1" applyProtection="1">
      <protection locked="0"/>
    </xf>
    <xf numFmtId="0" fontId="41" fillId="0" borderId="2" xfId="5" applyFont="1" applyBorder="1" applyAlignment="1">
      <alignment horizontal="center"/>
    </xf>
    <xf numFmtId="0" fontId="40" fillId="0" borderId="2" xfId="5" applyFont="1" applyBorder="1" applyAlignment="1">
      <alignment horizontal="center"/>
    </xf>
    <xf numFmtId="167" fontId="43" fillId="0" borderId="29" xfId="5" applyNumberFormat="1" applyFont="1" applyBorder="1"/>
    <xf numFmtId="167" fontId="43" fillId="0" borderId="2" xfId="5" applyNumberFormat="1" applyFont="1" applyBorder="1"/>
    <xf numFmtId="0" fontId="44" fillId="0" borderId="0" xfId="5" applyFont="1"/>
    <xf numFmtId="49" fontId="42" fillId="0" borderId="0" xfId="5" applyNumberFormat="1" applyFont="1"/>
    <xf numFmtId="49" fontId="40" fillId="0" borderId="0" xfId="5" applyNumberFormat="1" applyFont="1" applyAlignment="1">
      <alignment horizontal="left"/>
    </xf>
    <xf numFmtId="167" fontId="40" fillId="0" borderId="39" xfId="5" applyNumberFormat="1" applyFont="1" applyBorder="1"/>
    <xf numFmtId="167" fontId="40" fillId="0" borderId="40" xfId="5" applyNumberFormat="1" applyFont="1" applyBorder="1"/>
    <xf numFmtId="0" fontId="40" fillId="0" borderId="42" xfId="5" applyFont="1" applyBorder="1" applyAlignment="1">
      <alignment horizontal="center"/>
    </xf>
    <xf numFmtId="0" fontId="40" fillId="0" borderId="43" xfId="5" applyFont="1" applyBorder="1" applyAlignment="1">
      <alignment horizontal="center"/>
    </xf>
    <xf numFmtId="0" fontId="42" fillId="0" borderId="0" xfId="5" applyFont="1"/>
    <xf numFmtId="0" fontId="52" fillId="0" borderId="0" xfId="5" applyFont="1" applyAlignment="1">
      <alignment horizontal="right" vertical="center" readingOrder="2"/>
    </xf>
    <xf numFmtId="9" fontId="43" fillId="3" borderId="0" xfId="12" applyFont="1" applyFill="1" applyBorder="1" applyAlignment="1" applyProtection="1">
      <protection locked="0"/>
    </xf>
    <xf numFmtId="0" fontId="24" fillId="0" borderId="41" xfId="5" applyFont="1" applyBorder="1" applyAlignment="1">
      <alignment horizontal="center"/>
    </xf>
    <xf numFmtId="0" fontId="54" fillId="0" borderId="44" xfId="5" applyFont="1" applyBorder="1" applyAlignment="1" applyProtection="1">
      <alignment horizontal="center"/>
      <protection locked="0"/>
    </xf>
    <xf numFmtId="0" fontId="54" fillId="0" borderId="43" xfId="5" applyFont="1" applyBorder="1" applyAlignment="1" applyProtection="1">
      <alignment horizontal="center"/>
      <protection locked="0"/>
    </xf>
    <xf numFmtId="0" fontId="24" fillId="0" borderId="45" xfId="5" applyFont="1" applyBorder="1" applyAlignment="1">
      <alignment horizontal="center"/>
    </xf>
    <xf numFmtId="0" fontId="54" fillId="0" borderId="27" xfId="5" applyFont="1" applyBorder="1" applyAlignment="1" applyProtection="1">
      <alignment horizontal="center"/>
      <protection locked="0"/>
    </xf>
    <xf numFmtId="0" fontId="54" fillId="0" borderId="23" xfId="5" applyFont="1" applyBorder="1" applyAlignment="1" applyProtection="1">
      <alignment horizontal="center"/>
      <protection locked="0"/>
    </xf>
    <xf numFmtId="0" fontId="42" fillId="3" borderId="7" xfId="5" applyFont="1" applyFill="1" applyBorder="1" applyAlignment="1">
      <alignment horizontal="center"/>
    </xf>
    <xf numFmtId="0" fontId="26" fillId="0" borderId="28" xfId="5" applyFont="1" applyBorder="1" applyAlignment="1" applyProtection="1">
      <alignment horizontal="right"/>
      <protection locked="0"/>
    </xf>
    <xf numFmtId="49" fontId="21" fillId="0" borderId="47" xfId="5" applyNumberFormat="1" applyFont="1" applyBorder="1" applyAlignment="1">
      <alignment horizontal="right"/>
    </xf>
    <xf numFmtId="0" fontId="42" fillId="3" borderId="1" xfId="5" applyFont="1" applyFill="1" applyBorder="1" applyAlignment="1">
      <alignment horizontal="center"/>
    </xf>
    <xf numFmtId="0" fontId="26" fillId="0" borderId="1" xfId="5" applyFont="1" applyBorder="1" applyAlignment="1" applyProtection="1">
      <alignment horizontal="right" vertical="center"/>
      <protection locked="0"/>
    </xf>
    <xf numFmtId="0" fontId="26" fillId="0" borderId="1" xfId="5" applyFont="1" applyBorder="1" applyAlignment="1" applyProtection="1">
      <alignment vertical="center"/>
      <protection locked="0"/>
    </xf>
    <xf numFmtId="0" fontId="21" fillId="0" borderId="47" xfId="5" applyFont="1" applyBorder="1" applyAlignment="1" applyProtection="1">
      <alignment horizontal="right" vertical="center"/>
      <protection locked="0"/>
    </xf>
    <xf numFmtId="0" fontId="26" fillId="0" borderId="48" xfId="5" applyFont="1" applyBorder="1" applyAlignment="1" applyProtection="1">
      <alignment vertical="center"/>
      <protection locked="0"/>
    </xf>
    <xf numFmtId="0" fontId="26" fillId="0" borderId="47" xfId="5" applyFont="1" applyBorder="1" applyAlignment="1" applyProtection="1">
      <alignment vertical="center"/>
      <protection locked="0"/>
    </xf>
    <xf numFmtId="0" fontId="21" fillId="6" borderId="48" xfId="5" applyFont="1" applyFill="1" applyBorder="1" applyAlignment="1">
      <alignment horizontal="right"/>
    </xf>
    <xf numFmtId="0" fontId="41" fillId="0" borderId="1" xfId="5" applyFont="1" applyBorder="1" applyAlignment="1" applyProtection="1">
      <alignment horizontal="center"/>
      <protection locked="0"/>
    </xf>
    <xf numFmtId="0" fontId="55" fillId="0" borderId="47" xfId="5" applyFont="1" applyBorder="1"/>
    <xf numFmtId="0" fontId="21" fillId="0" borderId="47" xfId="5" applyFont="1" applyBorder="1"/>
    <xf numFmtId="0" fontId="54" fillId="0" borderId="48" xfId="5" applyFont="1" applyBorder="1" applyAlignment="1" applyProtection="1">
      <alignment horizontal="center"/>
      <protection locked="0"/>
    </xf>
    <xf numFmtId="0" fontId="56" fillId="0" borderId="0" xfId="5" applyFont="1"/>
    <xf numFmtId="0" fontId="40" fillId="0" borderId="0" xfId="5" applyFont="1" applyProtection="1">
      <protection locked="0"/>
    </xf>
    <xf numFmtId="0" fontId="26" fillId="0" borderId="47" xfId="5" applyFont="1" applyBorder="1"/>
    <xf numFmtId="0" fontId="55" fillId="0" borderId="48" xfId="5" applyFont="1" applyBorder="1"/>
    <xf numFmtId="0" fontId="55" fillId="0" borderId="52" xfId="5" applyFont="1" applyBorder="1"/>
    <xf numFmtId="49" fontId="52" fillId="0" borderId="0" xfId="5" applyNumberFormat="1" applyFont="1" applyAlignment="1">
      <alignment horizontal="center"/>
    </xf>
    <xf numFmtId="0" fontId="41" fillId="16" borderId="1" xfId="5" applyFont="1" applyFill="1" applyBorder="1" applyProtection="1">
      <protection locked="0"/>
    </xf>
    <xf numFmtId="0" fontId="41" fillId="16" borderId="33" xfId="5" applyFont="1" applyFill="1" applyBorder="1" applyProtection="1">
      <protection locked="0"/>
    </xf>
    <xf numFmtId="0" fontId="41" fillId="16" borderId="53" xfId="5" applyFont="1" applyFill="1" applyBorder="1" applyProtection="1">
      <protection locked="0"/>
    </xf>
    <xf numFmtId="0" fontId="47" fillId="16" borderId="33" xfId="5" applyFont="1" applyFill="1" applyBorder="1" applyProtection="1">
      <protection locked="0"/>
    </xf>
    <xf numFmtId="0" fontId="47" fillId="16" borderId="30" xfId="5" applyFont="1" applyFill="1" applyBorder="1" applyProtection="1">
      <protection locked="0"/>
    </xf>
    <xf numFmtId="49" fontId="21" fillId="0" borderId="9" xfId="5" applyNumberFormat="1" applyFont="1" applyBorder="1" applyAlignment="1">
      <alignment horizontal="right"/>
    </xf>
    <xf numFmtId="0" fontId="26" fillId="0" borderId="1" xfId="3" applyFont="1" applyBorder="1" applyAlignment="1" applyProtection="1">
      <alignment horizontal="center"/>
      <protection locked="0"/>
    </xf>
    <xf numFmtId="0" fontId="21" fillId="0" borderId="1" xfId="5" applyFont="1" applyBorder="1" applyAlignment="1">
      <alignment horizontal="right"/>
    </xf>
    <xf numFmtId="49" fontId="21" fillId="0" borderId="1" xfId="5" applyNumberFormat="1" applyFont="1" applyBorder="1" applyAlignment="1">
      <alignment horizontal="right"/>
    </xf>
    <xf numFmtId="0" fontId="26" fillId="0" borderId="1" xfId="5" applyFont="1" applyBorder="1"/>
    <xf numFmtId="0" fontId="21" fillId="0" borderId="1" xfId="5" applyFont="1" applyBorder="1"/>
    <xf numFmtId="0" fontId="21" fillId="0" borderId="0" xfId="3" applyFont="1"/>
    <xf numFmtId="0" fontId="41" fillId="0" borderId="1" xfId="5" applyFont="1" applyBorder="1" applyAlignment="1" applyProtection="1">
      <alignment horizontal="center" vertical="center"/>
      <protection locked="0"/>
    </xf>
    <xf numFmtId="0" fontId="21" fillId="0" borderId="47" xfId="5" applyFont="1" applyBorder="1" applyAlignment="1">
      <alignment horizontal="right"/>
    </xf>
    <xf numFmtId="49" fontId="26" fillId="0" borderId="40" xfId="5" applyNumberFormat="1" applyFont="1" applyBorder="1" applyAlignment="1" applyProtection="1">
      <alignment horizontal="center"/>
      <protection locked="0"/>
    </xf>
    <xf numFmtId="0" fontId="26" fillId="0" borderId="35" xfId="5" applyFont="1" applyBorder="1" applyAlignment="1">
      <alignment horizontal="center"/>
    </xf>
    <xf numFmtId="49" fontId="26" fillId="0" borderId="49" xfId="5" applyNumberFormat="1" applyFont="1" applyBorder="1" applyAlignment="1" applyProtection="1">
      <alignment horizontal="center"/>
      <protection locked="0"/>
    </xf>
    <xf numFmtId="49" fontId="26" fillId="0" borderId="32" xfId="5" applyNumberFormat="1" applyFont="1" applyBorder="1" applyAlignment="1" applyProtection="1">
      <alignment horizontal="center"/>
      <protection locked="0"/>
    </xf>
    <xf numFmtId="0" fontId="26" fillId="0" borderId="48" xfId="5" applyFont="1" applyBorder="1" applyAlignment="1">
      <alignment horizontal="center"/>
    </xf>
    <xf numFmtId="0" fontId="14" fillId="0" borderId="0" xfId="3" applyAlignment="1" applyProtection="1">
      <alignment horizontal="center" vertical="center"/>
      <protection locked="0"/>
    </xf>
    <xf numFmtId="49" fontId="42" fillId="0" borderId="1" xfId="5" applyNumberFormat="1" applyFont="1" applyBorder="1" applyAlignment="1" applyProtection="1">
      <alignment horizontal="center"/>
      <protection locked="0"/>
    </xf>
    <xf numFmtId="0" fontId="26" fillId="0" borderId="48" xfId="5" applyFont="1" applyBorder="1" applyAlignment="1">
      <alignment horizontal="right"/>
    </xf>
    <xf numFmtId="0" fontId="21" fillId="0" borderId="48" xfId="5" applyFont="1" applyBorder="1" applyAlignment="1">
      <alignment horizontal="right"/>
    </xf>
    <xf numFmtId="49" fontId="21" fillId="7" borderId="10" xfId="5" applyNumberFormat="1" applyFont="1" applyFill="1" applyBorder="1" applyAlignment="1">
      <alignment horizontal="right"/>
    </xf>
    <xf numFmtId="49" fontId="21" fillId="0" borderId="1" xfId="5" applyNumberFormat="1" applyFont="1" applyBorder="1" applyAlignment="1">
      <alignment horizontal="right" vertical="center" readingOrder="2"/>
    </xf>
    <xf numFmtId="49" fontId="21" fillId="20" borderId="10" xfId="5" applyNumberFormat="1" applyFont="1" applyFill="1" applyBorder="1" applyAlignment="1">
      <alignment horizontal="right"/>
    </xf>
    <xf numFmtId="49" fontId="21" fillId="21" borderId="10" xfId="5" applyNumberFormat="1" applyFont="1" applyFill="1" applyBorder="1" applyAlignment="1">
      <alignment horizontal="right"/>
    </xf>
    <xf numFmtId="0" fontId="21" fillId="0" borderId="1" xfId="5" applyFont="1" applyBorder="1" applyProtection="1">
      <protection locked="0"/>
    </xf>
    <xf numFmtId="0" fontId="21" fillId="3" borderId="1" xfId="3" applyFont="1" applyFill="1" applyBorder="1" applyProtection="1">
      <protection locked="0"/>
    </xf>
    <xf numFmtId="49" fontId="21" fillId="6" borderId="1" xfId="5" applyNumberFormat="1" applyFont="1" applyFill="1" applyBorder="1" applyAlignment="1">
      <alignment horizontal="right"/>
    </xf>
    <xf numFmtId="49" fontId="21" fillId="0" borderId="12" xfId="5" applyNumberFormat="1" applyFont="1" applyBorder="1" applyAlignment="1">
      <alignment horizontal="right"/>
    </xf>
    <xf numFmtId="49" fontId="22" fillId="0" borderId="8" xfId="5" applyNumberFormat="1" applyFont="1" applyBorder="1" applyAlignment="1">
      <alignment horizontal="right"/>
    </xf>
    <xf numFmtId="49" fontId="21" fillId="6" borderId="8" xfId="7" applyNumberFormat="1" applyFont="1" applyFill="1" applyBorder="1" applyAlignment="1">
      <alignment horizontal="right"/>
    </xf>
    <xf numFmtId="0" fontId="40" fillId="22" borderId="0" xfId="5" applyFont="1" applyFill="1" applyAlignment="1">
      <alignment horizontal="center"/>
    </xf>
    <xf numFmtId="0" fontId="21" fillId="20" borderId="8" xfId="5" applyFont="1" applyFill="1" applyBorder="1" applyAlignment="1">
      <alignment horizontal="right" vertical="center" readingOrder="2"/>
    </xf>
    <xf numFmtId="0" fontId="23" fillId="0" borderId="0" xfId="5" applyAlignment="1">
      <alignment horizontal="center"/>
    </xf>
    <xf numFmtId="49" fontId="21" fillId="20" borderId="8" xfId="5" applyNumberFormat="1" applyFont="1" applyFill="1" applyBorder="1" applyAlignment="1">
      <alignment horizontal="right"/>
    </xf>
    <xf numFmtId="49" fontId="21" fillId="3" borderId="8" xfId="5" applyNumberFormat="1" applyFont="1" applyFill="1" applyBorder="1"/>
    <xf numFmtId="49" fontId="21" fillId="20" borderId="8" xfId="5" applyNumberFormat="1" applyFont="1" applyFill="1" applyBorder="1"/>
    <xf numFmtId="0" fontId="54" fillId="0" borderId="0" xfId="5" applyFont="1" applyAlignment="1" applyProtection="1">
      <alignment horizontal="center"/>
      <protection locked="0"/>
    </xf>
    <xf numFmtId="0" fontId="26" fillId="0" borderId="25" xfId="5" applyFont="1" applyBorder="1" applyAlignment="1">
      <alignment horizontal="center"/>
    </xf>
    <xf numFmtId="0" fontId="26" fillId="0" borderId="1" xfId="5" applyFont="1" applyBorder="1" applyAlignment="1">
      <alignment horizontal="center"/>
    </xf>
    <xf numFmtId="49" fontId="26" fillId="0" borderId="54" xfId="5" applyNumberFormat="1" applyFont="1" applyBorder="1" applyAlignment="1" applyProtection="1">
      <alignment horizontal="center"/>
      <protection locked="0"/>
    </xf>
    <xf numFmtId="49" fontId="26" fillId="0" borderId="8" xfId="5" applyNumberFormat="1" applyFont="1" applyBorder="1" applyAlignment="1" applyProtection="1">
      <alignment horizontal="center"/>
      <protection locked="0"/>
    </xf>
    <xf numFmtId="49" fontId="26" fillId="0" borderId="12" xfId="5" applyNumberFormat="1" applyFont="1" applyBorder="1" applyAlignment="1" applyProtection="1">
      <alignment horizontal="center"/>
      <protection locked="0"/>
    </xf>
    <xf numFmtId="0" fontId="26" fillId="0" borderId="55" xfId="5" applyFont="1" applyBorder="1" applyAlignment="1">
      <alignment horizontal="center"/>
    </xf>
    <xf numFmtId="0" fontId="54" fillId="0" borderId="26" xfId="5" applyFont="1" applyBorder="1" applyAlignment="1" applyProtection="1">
      <alignment horizontal="center"/>
      <protection locked="0"/>
    </xf>
    <xf numFmtId="49" fontId="21" fillId="0" borderId="56" xfId="5" applyNumberFormat="1" applyFont="1" applyBorder="1" applyAlignment="1">
      <alignment horizontal="right"/>
    </xf>
    <xf numFmtId="0" fontId="26" fillId="0" borderId="59" xfId="5" applyFont="1" applyBorder="1" applyAlignment="1">
      <alignment horizontal="center"/>
    </xf>
    <xf numFmtId="0" fontId="54" fillId="0" borderId="2" xfId="5" applyFont="1" applyBorder="1" applyAlignment="1" applyProtection="1">
      <alignment horizontal="center"/>
      <protection locked="0"/>
    </xf>
    <xf numFmtId="49" fontId="26" fillId="0" borderId="31" xfId="5" applyNumberFormat="1" applyFont="1" applyBorder="1" applyAlignment="1" applyProtection="1">
      <alignment horizontal="center"/>
      <protection locked="0"/>
    </xf>
    <xf numFmtId="0" fontId="54" fillId="0" borderId="35" xfId="5" applyFont="1" applyBorder="1" applyAlignment="1" applyProtection="1">
      <alignment horizontal="center"/>
      <protection locked="0"/>
    </xf>
    <xf numFmtId="49" fontId="21" fillId="6" borderId="57" xfId="5" applyNumberFormat="1" applyFont="1" applyFill="1" applyBorder="1" applyAlignment="1">
      <alignment horizontal="right"/>
    </xf>
    <xf numFmtId="0" fontId="26" fillId="0" borderId="55" xfId="5" applyFont="1" applyBorder="1" applyAlignment="1" applyProtection="1">
      <alignment vertical="center"/>
      <protection locked="0"/>
    </xf>
    <xf numFmtId="0" fontId="26" fillId="0" borderId="54" xfId="5" applyFont="1" applyBorder="1" applyAlignment="1">
      <alignment horizontal="center"/>
    </xf>
    <xf numFmtId="49" fontId="21" fillId="6" borderId="6" xfId="5" applyNumberFormat="1" applyFont="1" applyFill="1" applyBorder="1" applyAlignment="1">
      <alignment horizontal="right"/>
    </xf>
    <xf numFmtId="0" fontId="26" fillId="0" borderId="8" xfId="5" applyFont="1" applyBorder="1" applyAlignment="1">
      <alignment horizontal="center"/>
    </xf>
    <xf numFmtId="0" fontId="54" fillId="0" borderId="6" xfId="5" applyFont="1" applyBorder="1" applyAlignment="1" applyProtection="1">
      <alignment horizontal="center"/>
      <protection locked="0"/>
    </xf>
    <xf numFmtId="0" fontId="26" fillId="0" borderId="7" xfId="5" applyFont="1" applyBorder="1" applyAlignment="1" applyProtection="1">
      <alignment vertical="center"/>
      <protection locked="0"/>
    </xf>
    <xf numFmtId="49" fontId="21" fillId="6" borderId="47" xfId="5" applyNumberFormat="1" applyFont="1" applyFill="1" applyBorder="1" applyAlignment="1">
      <alignment horizontal="right"/>
    </xf>
    <xf numFmtId="0" fontId="54" fillId="0" borderId="31" xfId="5" applyFont="1" applyBorder="1" applyAlignment="1" applyProtection="1">
      <alignment horizontal="center"/>
      <protection locked="0"/>
    </xf>
    <xf numFmtId="49" fontId="21" fillId="0" borderId="48" xfId="5" applyNumberFormat="1" applyFont="1" applyBorder="1" applyAlignment="1">
      <alignment horizontal="right"/>
    </xf>
    <xf numFmtId="0" fontId="24" fillId="0" borderId="2" xfId="5" applyFont="1" applyBorder="1" applyAlignment="1">
      <alignment horizontal="center"/>
    </xf>
    <xf numFmtId="0" fontId="24" fillId="0" borderId="23" xfId="5" applyFont="1" applyBorder="1" applyAlignment="1">
      <alignment horizontal="center"/>
    </xf>
    <xf numFmtId="49" fontId="26" fillId="0" borderId="35" xfId="5" applyNumberFormat="1" applyFont="1" applyBorder="1" applyAlignment="1" applyProtection="1">
      <alignment horizontal="center"/>
      <protection locked="0"/>
    </xf>
    <xf numFmtId="0" fontId="21" fillId="0" borderId="60" xfId="5" applyFont="1" applyBorder="1"/>
    <xf numFmtId="0" fontId="21" fillId="6" borderId="39" xfId="3" applyFont="1" applyFill="1" applyBorder="1"/>
    <xf numFmtId="0" fontId="21" fillId="6" borderId="47" xfId="5" applyFont="1" applyFill="1" applyBorder="1" applyAlignment="1">
      <alignment horizontal="right"/>
    </xf>
    <xf numFmtId="0" fontId="21" fillId="0" borderId="30" xfId="5" applyFont="1" applyBorder="1" applyAlignment="1">
      <alignment horizontal="right"/>
    </xf>
    <xf numFmtId="0" fontId="21" fillId="0" borderId="33" xfId="5" applyFont="1" applyBorder="1"/>
    <xf numFmtId="0" fontId="21" fillId="0" borderId="33" xfId="6" applyFont="1" applyFill="1" applyBorder="1" applyAlignment="1">
      <alignment horizontal="right"/>
    </xf>
    <xf numFmtId="0" fontId="26" fillId="0" borderId="34" xfId="5" applyFont="1" applyBorder="1" applyAlignment="1">
      <alignment horizontal="center"/>
    </xf>
    <xf numFmtId="0" fontId="21" fillId="0" borderId="30" xfId="6" applyFont="1" applyFill="1" applyBorder="1" applyAlignment="1">
      <alignment horizontal="right"/>
    </xf>
    <xf numFmtId="0" fontId="21" fillId="0" borderId="53" xfId="5" applyFont="1" applyBorder="1"/>
    <xf numFmtId="0" fontId="26" fillId="0" borderId="30" xfId="5" applyFont="1" applyBorder="1"/>
    <xf numFmtId="49" fontId="21" fillId="0" borderId="33" xfId="5" applyNumberFormat="1" applyFont="1" applyBorder="1" applyAlignment="1">
      <alignment horizontal="right"/>
    </xf>
    <xf numFmtId="0" fontId="21" fillId="0" borderId="33" xfId="5" applyFont="1" applyBorder="1" applyAlignment="1">
      <alignment horizontal="right"/>
    </xf>
    <xf numFmtId="0" fontId="26" fillId="0" borderId="33" xfId="4" applyFont="1" applyBorder="1" applyProtection="1">
      <protection locked="0"/>
    </xf>
    <xf numFmtId="0" fontId="21" fillId="0" borderId="30" xfId="5" applyFont="1" applyBorder="1" applyAlignment="1">
      <alignment horizontal="right" vertical="center"/>
    </xf>
    <xf numFmtId="0" fontId="21" fillId="0" borderId="33" xfId="5" applyFont="1" applyBorder="1" applyAlignment="1">
      <alignment horizontal="right" vertical="center"/>
    </xf>
    <xf numFmtId="49" fontId="21" fillId="0" borderId="30" xfId="6" applyNumberFormat="1" applyFont="1" applyFill="1" applyBorder="1" applyAlignment="1">
      <alignment horizontal="right"/>
    </xf>
    <xf numFmtId="0" fontId="21" fillId="0" borderId="33" xfId="3" applyFont="1" applyBorder="1" applyProtection="1">
      <protection locked="0"/>
    </xf>
    <xf numFmtId="0" fontId="26" fillId="0" borderId="33" xfId="5" applyFont="1" applyBorder="1"/>
    <xf numFmtId="0" fontId="21" fillId="0" borderId="30" xfId="5" applyFont="1" applyBorder="1"/>
    <xf numFmtId="49" fontId="21" fillId="0" borderId="33" xfId="6" applyNumberFormat="1" applyFont="1" applyFill="1" applyBorder="1" applyAlignment="1">
      <alignment horizontal="right"/>
    </xf>
    <xf numFmtId="0" fontId="21" fillId="0" borderId="33" xfId="5" applyFont="1" applyBorder="1" applyAlignment="1">
      <alignment horizontal="right" readingOrder="2"/>
    </xf>
    <xf numFmtId="0" fontId="21" fillId="0" borderId="26" xfId="3" applyFont="1" applyBorder="1"/>
    <xf numFmtId="0" fontId="23" fillId="0" borderId="27" xfId="5" applyBorder="1" applyAlignment="1">
      <alignment horizontal="center"/>
    </xf>
    <xf numFmtId="0" fontId="23" fillId="0" borderId="64" xfId="5" applyBorder="1" applyAlignment="1">
      <alignment horizontal="center"/>
    </xf>
    <xf numFmtId="0" fontId="23" fillId="0" borderId="58" xfId="5" applyBorder="1" applyAlignment="1">
      <alignment horizontal="center"/>
    </xf>
    <xf numFmtId="0" fontId="23" fillId="0" borderId="40" xfId="5" applyBorder="1" applyAlignment="1">
      <alignment horizontal="center"/>
    </xf>
    <xf numFmtId="0" fontId="23" fillId="0" borderId="49" xfId="5" applyBorder="1" applyAlignment="1">
      <alignment horizontal="center"/>
    </xf>
    <xf numFmtId="0" fontId="23" fillId="0" borderId="35" xfId="5" applyBorder="1" applyAlignment="1">
      <alignment horizontal="center"/>
    </xf>
    <xf numFmtId="0" fontId="41" fillId="3" borderId="0" xfId="5" applyFont="1" applyFill="1" applyProtection="1">
      <protection locked="0"/>
    </xf>
    <xf numFmtId="9" fontId="43" fillId="3" borderId="0" xfId="12" applyFont="1" applyFill="1" applyBorder="1" applyAlignment="1" applyProtection="1">
      <alignment horizontal="center"/>
      <protection locked="0"/>
    </xf>
    <xf numFmtId="0" fontId="41" fillId="0" borderId="2" xfId="5" applyFont="1" applyBorder="1"/>
    <xf numFmtId="0" fontId="26" fillId="0" borderId="7" xfId="5" applyFont="1" applyBorder="1" applyAlignment="1">
      <alignment horizontal="center"/>
    </xf>
    <xf numFmtId="0" fontId="26" fillId="0" borderId="11" xfId="5" applyFont="1" applyBorder="1" applyAlignment="1">
      <alignment horizontal="center"/>
    </xf>
    <xf numFmtId="0" fontId="66" fillId="0" borderId="0" xfId="5" applyFont="1"/>
    <xf numFmtId="0" fontId="66" fillId="0" borderId="0" xfId="5" applyFont="1" applyAlignment="1">
      <alignment horizontal="center"/>
    </xf>
    <xf numFmtId="0" fontId="67" fillId="0" borderId="0" xfId="5" applyFont="1" applyAlignment="1">
      <alignment horizontal="center"/>
    </xf>
    <xf numFmtId="0" fontId="26" fillId="3" borderId="6" xfId="5" applyFont="1" applyFill="1" applyBorder="1" applyAlignment="1">
      <alignment horizontal="center"/>
    </xf>
    <xf numFmtId="0" fontId="26" fillId="3" borderId="48" xfId="5" applyFont="1" applyFill="1" applyBorder="1" applyAlignment="1">
      <alignment horizontal="center"/>
    </xf>
    <xf numFmtId="49" fontId="21" fillId="20" borderId="15" xfId="5" applyNumberFormat="1" applyFont="1" applyFill="1" applyBorder="1"/>
    <xf numFmtId="0" fontId="26" fillId="3" borderId="57" xfId="5" applyFont="1" applyFill="1" applyBorder="1" applyAlignment="1">
      <alignment horizontal="center"/>
    </xf>
    <xf numFmtId="49" fontId="21" fillId="20" borderId="54" xfId="5" applyNumberFormat="1" applyFont="1" applyFill="1" applyBorder="1"/>
    <xf numFmtId="49" fontId="21" fillId="3" borderId="39" xfId="5" applyNumberFormat="1" applyFont="1" applyFill="1" applyBorder="1"/>
    <xf numFmtId="49" fontId="21" fillId="20" borderId="54" xfId="5" applyNumberFormat="1" applyFont="1" applyFill="1" applyBorder="1" applyAlignment="1">
      <alignment horizontal="right"/>
    </xf>
    <xf numFmtId="49" fontId="14" fillId="6" borderId="8" xfId="3" applyNumberFormat="1" applyFill="1" applyBorder="1" applyAlignment="1">
      <alignment horizontal="right"/>
    </xf>
    <xf numFmtId="49" fontId="21" fillId="3" borderId="8" xfId="0" applyNumberFormat="1" applyFont="1" applyFill="1" applyBorder="1" applyAlignment="1">
      <alignment horizontal="right"/>
    </xf>
    <xf numFmtId="49" fontId="21" fillId="6" borderId="66" xfId="5" applyNumberFormat="1" applyFont="1" applyFill="1" applyBorder="1" applyAlignment="1">
      <alignment horizontal="right"/>
    </xf>
    <xf numFmtId="49" fontId="21" fillId="7" borderId="66" xfId="5" applyNumberFormat="1" applyFont="1" applyFill="1" applyBorder="1" applyAlignment="1">
      <alignment horizontal="right"/>
    </xf>
    <xf numFmtId="49" fontId="22" fillId="6" borderId="1" xfId="5" applyNumberFormat="1" applyFont="1" applyFill="1" applyBorder="1" applyAlignment="1">
      <alignment horizontal="right"/>
    </xf>
    <xf numFmtId="49" fontId="69" fillId="6" borderId="1" xfId="5" applyNumberFormat="1" applyFont="1" applyFill="1" applyBorder="1" applyAlignment="1">
      <alignment horizontal="right" vertical="center"/>
    </xf>
    <xf numFmtId="49" fontId="21" fillId="0" borderId="1" xfId="3" applyNumberFormat="1" applyFont="1" applyBorder="1" applyAlignment="1">
      <alignment horizontal="right"/>
    </xf>
    <xf numFmtId="49" fontId="21" fillId="6" borderId="1" xfId="3" applyNumberFormat="1" applyFont="1" applyFill="1" applyBorder="1" applyAlignment="1">
      <alignment horizontal="right"/>
    </xf>
    <xf numFmtId="49" fontId="69" fillId="0" borderId="1" xfId="5" applyNumberFormat="1" applyFont="1" applyBorder="1" applyAlignment="1">
      <alignment horizontal="right"/>
    </xf>
    <xf numFmtId="49" fontId="72" fillId="24" borderId="1" xfId="0" applyNumberFormat="1" applyFont="1" applyFill="1" applyBorder="1" applyAlignment="1">
      <alignment horizontal="right" readingOrder="1"/>
    </xf>
    <xf numFmtId="49" fontId="72" fillId="6" borderId="1" xfId="0" applyNumberFormat="1" applyFont="1" applyFill="1" applyBorder="1" applyAlignment="1">
      <alignment horizontal="right" readingOrder="1"/>
    </xf>
    <xf numFmtId="0" fontId="21" fillId="0" borderId="8" xfId="5" applyFont="1" applyBorder="1"/>
    <xf numFmtId="49" fontId="69" fillId="6" borderId="1" xfId="7" applyNumberFormat="1" applyFont="1" applyFill="1" applyBorder="1" applyAlignment="1">
      <alignment horizontal="right"/>
    </xf>
    <xf numFmtId="49" fontId="14" fillId="0" borderId="1" xfId="3" applyNumberFormat="1" applyBorder="1" applyAlignment="1" applyProtection="1">
      <alignment horizontal="right"/>
      <protection locked="0"/>
    </xf>
    <xf numFmtId="49" fontId="21" fillId="0" borderId="7" xfId="5" applyNumberFormat="1" applyFont="1" applyBorder="1" applyAlignment="1" applyProtection="1">
      <alignment horizontal="right"/>
      <protection locked="0"/>
    </xf>
    <xf numFmtId="0" fontId="14" fillId="0" borderId="0" xfId="3" applyAlignment="1" applyProtection="1">
      <alignment horizontal="right"/>
      <protection locked="0"/>
    </xf>
    <xf numFmtId="0" fontId="40" fillId="0" borderId="36" xfId="5" applyFont="1" applyBorder="1" applyAlignment="1">
      <alignment horizontal="center"/>
    </xf>
    <xf numFmtId="168" fontId="43" fillId="0" borderId="2" xfId="5" applyNumberFormat="1" applyFont="1" applyBorder="1" applyAlignment="1">
      <alignment horizontal="center"/>
    </xf>
    <xf numFmtId="42" fontId="43" fillId="0" borderId="2" xfId="5" applyNumberFormat="1" applyFont="1" applyBorder="1" applyAlignment="1">
      <alignment horizontal="center"/>
    </xf>
    <xf numFmtId="0" fontId="21" fillId="27" borderId="1" xfId="3" applyFont="1" applyFill="1" applyBorder="1" applyAlignment="1">
      <alignment horizontal="center"/>
    </xf>
    <xf numFmtId="0" fontId="21" fillId="28" borderId="1" xfId="3" applyFont="1" applyFill="1" applyBorder="1" applyAlignment="1">
      <alignment horizontal="center"/>
    </xf>
    <xf numFmtId="0" fontId="14" fillId="10" borderId="0" xfId="3" applyFill="1" applyProtection="1">
      <protection locked="0"/>
    </xf>
    <xf numFmtId="49" fontId="70" fillId="23" borderId="1" xfId="0" applyNumberFormat="1" applyFont="1" applyFill="1" applyBorder="1" applyAlignment="1">
      <alignment horizontal="center"/>
    </xf>
    <xf numFmtId="49" fontId="14" fillId="0" borderId="0" xfId="3" applyNumberFormat="1" applyProtection="1">
      <protection locked="0"/>
    </xf>
    <xf numFmtId="0" fontId="26" fillId="3" borderId="0" xfId="5" applyFont="1" applyFill="1" applyProtection="1">
      <protection locked="0"/>
    </xf>
    <xf numFmtId="0" fontId="24" fillId="3" borderId="0" xfId="3" applyFont="1" applyFill="1" applyAlignment="1">
      <alignment horizontal="center"/>
    </xf>
    <xf numFmtId="49" fontId="74" fillId="23" borderId="1" xfId="0" applyNumberFormat="1" applyFont="1" applyFill="1" applyBorder="1" applyAlignment="1">
      <alignment horizontal="center"/>
    </xf>
    <xf numFmtId="49" fontId="70" fillId="23" borderId="8" xfId="0" applyNumberFormat="1" applyFont="1" applyFill="1" applyBorder="1" applyAlignment="1">
      <alignment horizontal="center"/>
    </xf>
    <xf numFmtId="49" fontId="21" fillId="7" borderId="6" xfId="5" applyNumberFormat="1" applyFont="1" applyFill="1" applyBorder="1" applyAlignment="1">
      <alignment horizontal="right"/>
    </xf>
    <xf numFmtId="49" fontId="29" fillId="6" borderId="8" xfId="0" applyNumberFormat="1" applyFont="1" applyFill="1" applyBorder="1" applyAlignment="1">
      <alignment horizontal="right"/>
    </xf>
    <xf numFmtId="49" fontId="29" fillId="0" borderId="8" xfId="0" applyNumberFormat="1" applyFont="1" applyBorder="1" applyAlignment="1">
      <alignment horizontal="right"/>
    </xf>
    <xf numFmtId="49" fontId="35" fillId="6" borderId="8" xfId="0" applyNumberFormat="1" applyFont="1" applyFill="1" applyBorder="1" applyAlignment="1">
      <alignment horizontal="right"/>
    </xf>
    <xf numFmtId="49" fontId="29" fillId="0" borderId="8" xfId="8" applyNumberFormat="1" applyFont="1" applyBorder="1" applyAlignment="1">
      <alignment horizontal="right"/>
    </xf>
    <xf numFmtId="49" fontId="77" fillId="6" borderId="8" xfId="0" applyNumberFormat="1" applyFont="1" applyFill="1" applyBorder="1" applyAlignment="1">
      <alignment horizontal="right"/>
    </xf>
    <xf numFmtId="49" fontId="29" fillId="6" borderId="8" xfId="8" applyNumberFormat="1" applyFont="1" applyFill="1" applyBorder="1" applyAlignment="1">
      <alignment horizontal="right"/>
    </xf>
    <xf numFmtId="49" fontId="21" fillId="3" borderId="8" xfId="0" applyNumberFormat="1" applyFont="1" applyFill="1" applyBorder="1" applyAlignment="1">
      <alignment horizontal="right" vertical="center" readingOrder="1"/>
    </xf>
    <xf numFmtId="49" fontId="21" fillId="6" borderId="8" xfId="0" applyNumberFormat="1" applyFont="1" applyFill="1" applyBorder="1" applyAlignment="1">
      <alignment horizontal="right"/>
    </xf>
    <xf numFmtId="49" fontId="21" fillId="6" borderId="8" xfId="18" applyNumberFormat="1" applyFont="1" applyFill="1" applyBorder="1" applyAlignment="1">
      <alignment horizontal="right"/>
    </xf>
    <xf numFmtId="49" fontId="29" fillId="0" borderId="8" xfId="5" applyNumberFormat="1" applyFont="1" applyBorder="1" applyAlignment="1">
      <alignment horizontal="right"/>
    </xf>
    <xf numFmtId="49" fontId="11" fillId="6" borderId="66" xfId="0" applyNumberFormat="1" applyFont="1" applyFill="1" applyBorder="1" applyAlignment="1">
      <alignment horizontal="right" vertical="center"/>
    </xf>
    <xf numFmtId="49" fontId="11" fillId="0" borderId="66" xfId="0" applyNumberFormat="1" applyFont="1" applyBorder="1" applyAlignment="1">
      <alignment horizontal="right" vertical="center"/>
    </xf>
    <xf numFmtId="49" fontId="11" fillId="6" borderId="8" xfId="0" applyNumberFormat="1" applyFont="1" applyFill="1" applyBorder="1" applyAlignment="1">
      <alignment horizontal="right" vertical="center"/>
    </xf>
    <xf numFmtId="49" fontId="29" fillId="3" borderId="8" xfId="18" applyNumberFormat="1" applyFont="1" applyFill="1" applyBorder="1" applyAlignment="1">
      <alignment horizontal="right"/>
    </xf>
    <xf numFmtId="49" fontId="79" fillId="6" borderId="8" xfId="0" applyNumberFormat="1" applyFont="1" applyFill="1" applyBorder="1" applyAlignment="1">
      <alignment horizontal="right"/>
    </xf>
    <xf numFmtId="49" fontId="79" fillId="0" borderId="8" xfId="0" applyNumberFormat="1" applyFont="1" applyBorder="1" applyAlignment="1">
      <alignment horizontal="right"/>
    </xf>
    <xf numFmtId="49" fontId="21" fillId="0" borderId="8" xfId="0" applyNumberFormat="1" applyFont="1" applyBorder="1" applyAlignment="1">
      <alignment horizontal="right"/>
    </xf>
    <xf numFmtId="49" fontId="21" fillId="6" borderId="12" xfId="0" applyNumberFormat="1" applyFont="1" applyFill="1" applyBorder="1" applyAlignment="1">
      <alignment horizontal="right"/>
    </xf>
    <xf numFmtId="49" fontId="29" fillId="6" borderId="8" xfId="18" applyNumberFormat="1" applyFont="1" applyFill="1" applyBorder="1" applyAlignment="1">
      <alignment horizontal="right"/>
    </xf>
    <xf numFmtId="1" fontId="29" fillId="0" borderId="8" xfId="18" applyNumberFormat="1" applyFont="1" applyBorder="1" applyAlignment="1">
      <alignment horizontal="right"/>
    </xf>
    <xf numFmtId="49" fontId="29" fillId="0" borderId="8" xfId="18" applyNumberFormat="1" applyFont="1" applyBorder="1" applyAlignment="1">
      <alignment horizontal="right"/>
    </xf>
    <xf numFmtId="49" fontId="29" fillId="6" borderId="19" xfId="18" applyNumberFormat="1" applyFont="1" applyFill="1" applyBorder="1" applyAlignment="1">
      <alignment horizontal="right"/>
    </xf>
    <xf numFmtId="49" fontId="21" fillId="6" borderId="8" xfId="18" applyNumberFormat="1" applyFont="1" applyFill="1" applyBorder="1" applyAlignment="1">
      <alignment horizontal="right" vertical="center"/>
    </xf>
    <xf numFmtId="49" fontId="21" fillId="0" borderId="8" xfId="18" applyNumberFormat="1" applyFont="1" applyBorder="1" applyAlignment="1">
      <alignment horizontal="right"/>
    </xf>
    <xf numFmtId="49" fontId="21" fillId="0" borderId="8" xfId="18" applyNumberFormat="1" applyFont="1" applyBorder="1" applyAlignment="1">
      <alignment horizontal="right" vertical="center"/>
    </xf>
    <xf numFmtId="49" fontId="29" fillId="3" borderId="8" xfId="10" applyNumberFormat="1" applyFont="1" applyFill="1" applyBorder="1" applyAlignment="1">
      <alignment horizontal="right"/>
    </xf>
    <xf numFmtId="49" fontId="8" fillId="6" borderId="8" xfId="18" applyNumberFormat="1" applyFont="1" applyFill="1" applyBorder="1" applyAlignment="1">
      <alignment horizontal="right"/>
    </xf>
    <xf numFmtId="49" fontId="8" fillId="3" borderId="8" xfId="18" applyNumberFormat="1" applyFont="1" applyFill="1" applyBorder="1" applyAlignment="1">
      <alignment horizontal="right"/>
    </xf>
    <xf numFmtId="49" fontId="21" fillId="8" borderId="8" xfId="0" applyNumberFormat="1" applyFont="1" applyFill="1" applyBorder="1" applyAlignment="1">
      <alignment horizontal="right"/>
    </xf>
    <xf numFmtId="49" fontId="21" fillId="20" borderId="8" xfId="0" applyNumberFormat="1" applyFont="1" applyFill="1" applyBorder="1" applyAlignment="1">
      <alignment horizontal="right"/>
    </xf>
    <xf numFmtId="49" fontId="70" fillId="23" borderId="19" xfId="0" applyNumberFormat="1" applyFont="1" applyFill="1" applyBorder="1" applyAlignment="1">
      <alignment horizontal="center"/>
    </xf>
    <xf numFmtId="49" fontId="70" fillId="3" borderId="0" xfId="0" applyNumberFormat="1" applyFont="1" applyFill="1" applyAlignment="1">
      <alignment horizontal="center"/>
    </xf>
    <xf numFmtId="166" fontId="70" fillId="23" borderId="8" xfId="0" applyNumberFormat="1" applyFont="1" applyFill="1" applyBorder="1" applyAlignment="1">
      <alignment horizontal="center"/>
    </xf>
    <xf numFmtId="49" fontId="14" fillId="6" borderId="19" xfId="3" applyNumberFormat="1" applyFill="1" applyBorder="1" applyAlignment="1">
      <alignment horizontal="right"/>
    </xf>
    <xf numFmtId="49" fontId="21" fillId="7" borderId="69" xfId="5" applyNumberFormat="1" applyFont="1" applyFill="1" applyBorder="1" applyAlignment="1">
      <alignment horizontal="right"/>
    </xf>
    <xf numFmtId="166" fontId="70" fillId="23" borderId="19" xfId="0" applyNumberFormat="1" applyFont="1" applyFill="1" applyBorder="1" applyAlignment="1">
      <alignment horizontal="center"/>
    </xf>
    <xf numFmtId="49" fontId="22" fillId="0" borderId="1" xfId="3" applyNumberFormat="1" applyFont="1" applyBorder="1" applyAlignment="1">
      <alignment horizontal="right"/>
    </xf>
    <xf numFmtId="49" fontId="22" fillId="0" borderId="19" xfId="3" applyNumberFormat="1" applyFont="1" applyBorder="1" applyAlignment="1">
      <alignment horizontal="right"/>
    </xf>
    <xf numFmtId="49" fontId="69" fillId="7" borderId="69" xfId="5" applyNumberFormat="1" applyFont="1" applyFill="1" applyBorder="1" applyAlignment="1">
      <alignment horizontal="right"/>
    </xf>
    <xf numFmtId="49" fontId="14" fillId="0" borderId="1" xfId="3" applyNumberFormat="1" applyBorder="1" applyProtection="1">
      <protection locked="0"/>
    </xf>
    <xf numFmtId="49" fontId="74" fillId="23" borderId="6" xfId="0" applyNumberFormat="1" applyFont="1" applyFill="1" applyBorder="1" applyAlignment="1">
      <alignment horizontal="center"/>
    </xf>
    <xf numFmtId="49" fontId="22" fillId="0" borderId="1" xfId="5" applyNumberFormat="1" applyFont="1" applyBorder="1" applyAlignment="1">
      <alignment horizontal="center"/>
    </xf>
    <xf numFmtId="49" fontId="70" fillId="6" borderId="1" xfId="0" applyNumberFormat="1" applyFont="1" applyFill="1" applyBorder="1" applyAlignment="1">
      <alignment horizontal="right"/>
    </xf>
    <xf numFmtId="49" fontId="22" fillId="0" borderId="1" xfId="3" applyNumberFormat="1" applyFont="1" applyBorder="1" applyAlignment="1">
      <alignment horizontal="center"/>
    </xf>
    <xf numFmtId="49" fontId="22" fillId="0" borderId="1" xfId="3" applyNumberFormat="1" applyFont="1" applyBorder="1" applyAlignment="1" applyProtection="1">
      <alignment horizontal="center"/>
      <protection locked="0"/>
    </xf>
    <xf numFmtId="166" fontId="70" fillId="23" borderId="1" xfId="0" applyNumberFormat="1" applyFont="1" applyFill="1" applyBorder="1" applyAlignment="1">
      <alignment horizontal="center"/>
    </xf>
    <xf numFmtId="49" fontId="21" fillId="31" borderId="8" xfId="0" applyNumberFormat="1" applyFont="1" applyFill="1" applyBorder="1" applyAlignment="1">
      <alignment horizontal="right" wrapText="1" readingOrder="2"/>
    </xf>
    <xf numFmtId="49" fontId="21" fillId="30" borderId="8" xfId="0" applyNumberFormat="1" applyFont="1" applyFill="1" applyBorder="1" applyAlignment="1">
      <alignment horizontal="right" wrapText="1" readingOrder="2"/>
    </xf>
    <xf numFmtId="49" fontId="21" fillId="3" borderId="1" xfId="0" applyNumberFormat="1" applyFont="1" applyFill="1" applyBorder="1" applyAlignment="1">
      <alignment horizontal="right"/>
    </xf>
    <xf numFmtId="49" fontId="11" fillId="0" borderId="1" xfId="18" applyNumberFormat="1" applyFont="1" applyBorder="1" applyAlignment="1">
      <alignment horizontal="right"/>
    </xf>
    <xf numFmtId="49" fontId="11" fillId="6" borderId="1" xfId="0" applyNumberFormat="1" applyFont="1" applyFill="1" applyBorder="1" applyAlignment="1">
      <alignment horizontal="right"/>
    </xf>
    <xf numFmtId="49" fontId="11" fillId="6" borderId="1" xfId="18" applyNumberFormat="1" applyFont="1" applyFill="1" applyBorder="1" applyAlignment="1">
      <alignment horizontal="right"/>
    </xf>
    <xf numFmtId="49" fontId="29" fillId="6" borderId="1" xfId="0" applyNumberFormat="1" applyFont="1" applyFill="1" applyBorder="1" applyAlignment="1">
      <alignment horizontal="right"/>
    </xf>
    <xf numFmtId="49" fontId="11" fillId="0" borderId="1" xfId="0" applyNumberFormat="1" applyFont="1" applyBorder="1" applyAlignment="1">
      <alignment horizontal="right"/>
    </xf>
    <xf numFmtId="49" fontId="11" fillId="10" borderId="1" xfId="18" applyNumberFormat="1" applyFont="1" applyFill="1" applyBorder="1" applyAlignment="1">
      <alignment horizontal="right" readingOrder="1"/>
    </xf>
    <xf numFmtId="49" fontId="11" fillId="6" borderId="8" xfId="5" applyNumberFormat="1" applyFont="1" applyFill="1" applyBorder="1" applyAlignment="1">
      <alignment horizontal="right" vertical="center"/>
    </xf>
    <xf numFmtId="49" fontId="83" fillId="6" borderId="8" xfId="5" applyNumberFormat="1" applyFont="1" applyFill="1" applyBorder="1" applyAlignment="1">
      <alignment horizontal="right" vertical="center"/>
    </xf>
    <xf numFmtId="49" fontId="21" fillId="6" borderId="8" xfId="0" applyNumberFormat="1" applyFont="1" applyFill="1" applyBorder="1" applyAlignment="1">
      <alignment horizontal="right" vertical="center" readingOrder="2"/>
    </xf>
    <xf numFmtId="49" fontId="21" fillId="0" borderId="8" xfId="0" applyNumberFormat="1" applyFont="1" applyBorder="1" applyAlignment="1">
      <alignment horizontal="right" vertical="center" readingOrder="2"/>
    </xf>
    <xf numFmtId="1" fontId="79" fillId="0" borderId="8" xfId="0" applyNumberFormat="1" applyFont="1" applyBorder="1" applyAlignment="1">
      <alignment horizontal="right"/>
    </xf>
    <xf numFmtId="1" fontId="79" fillId="6" borderId="8" xfId="0" applyNumberFormat="1" applyFont="1" applyFill="1" applyBorder="1" applyAlignment="1">
      <alignment horizontal="right"/>
    </xf>
    <xf numFmtId="49" fontId="22" fillId="6" borderId="21" xfId="3" applyNumberFormat="1" applyFont="1" applyFill="1" applyBorder="1" applyAlignment="1">
      <alignment horizontal="center"/>
    </xf>
    <xf numFmtId="49" fontId="21" fillId="6" borderId="6" xfId="3" applyNumberFormat="1" applyFont="1" applyFill="1" applyBorder="1" applyAlignment="1">
      <alignment horizontal="right"/>
    </xf>
    <xf numFmtId="49" fontId="21" fillId="3" borderId="8" xfId="18" applyNumberFormat="1" applyFont="1" applyFill="1" applyBorder="1" applyAlignment="1">
      <alignment horizontal="right"/>
    </xf>
    <xf numFmtId="49" fontId="72" fillId="24" borderId="8" xfId="0" applyNumberFormat="1" applyFont="1" applyFill="1" applyBorder="1" applyAlignment="1">
      <alignment horizontal="right" readingOrder="1"/>
    </xf>
    <xf numFmtId="49" fontId="72" fillId="0" borderId="8" xfId="0" applyNumberFormat="1" applyFont="1" applyBorder="1" applyAlignment="1">
      <alignment horizontal="right" readingOrder="1"/>
    </xf>
    <xf numFmtId="49" fontId="72" fillId="25" borderId="8" xfId="0" applyNumberFormat="1" applyFont="1" applyFill="1" applyBorder="1" applyAlignment="1">
      <alignment horizontal="right" readingOrder="1"/>
    </xf>
    <xf numFmtId="49" fontId="72" fillId="6" borderId="8" xfId="0" applyNumberFormat="1" applyFont="1" applyFill="1" applyBorder="1" applyAlignment="1">
      <alignment horizontal="right" readingOrder="1"/>
    </xf>
    <xf numFmtId="49" fontId="72" fillId="24" borderId="8" xfId="0" applyNumberFormat="1" applyFont="1" applyFill="1" applyBorder="1" applyAlignment="1">
      <alignment horizontal="right" vertical="center" readingOrder="1"/>
    </xf>
    <xf numFmtId="49" fontId="72" fillId="3" borderId="8" xfId="0" applyNumberFormat="1" applyFont="1" applyFill="1" applyBorder="1" applyAlignment="1">
      <alignment horizontal="right" readingOrder="1"/>
    </xf>
    <xf numFmtId="49" fontId="72" fillId="26" borderId="8" xfId="0" applyNumberFormat="1" applyFont="1" applyFill="1" applyBorder="1" applyAlignment="1">
      <alignment horizontal="right" readingOrder="1"/>
    </xf>
    <xf numFmtId="49" fontId="35" fillId="3" borderId="8" xfId="10" applyNumberFormat="1" applyFont="1" applyFill="1" applyBorder="1" applyAlignment="1">
      <alignment horizontal="right"/>
    </xf>
    <xf numFmtId="49" fontId="29" fillId="3" borderId="8" xfId="10" applyNumberFormat="1" applyFont="1" applyFill="1" applyBorder="1" applyAlignment="1">
      <alignment horizontal="right" readingOrder="1"/>
    </xf>
    <xf numFmtId="49" fontId="35" fillId="6" borderId="8" xfId="10" applyNumberFormat="1" applyFont="1" applyFill="1" applyBorder="1" applyAlignment="1">
      <alignment horizontal="right"/>
    </xf>
    <xf numFmtId="49" fontId="35" fillId="6" borderId="8" xfId="28" applyNumberFormat="1" applyFont="1" applyFill="1" applyBorder="1" applyAlignment="1">
      <alignment horizontal="right"/>
    </xf>
    <xf numFmtId="49" fontId="29" fillId="6" borderId="8" xfId="10" applyNumberFormat="1" applyFont="1" applyFill="1" applyBorder="1" applyAlignment="1">
      <alignment horizontal="right"/>
    </xf>
    <xf numFmtId="49" fontId="29" fillId="3" borderId="15" xfId="10" applyNumberFormat="1" applyFont="1" applyFill="1" applyBorder="1" applyAlignment="1">
      <alignment horizontal="right"/>
    </xf>
    <xf numFmtId="49" fontId="35" fillId="4" borderId="8" xfId="10" applyNumberFormat="1" applyFont="1" applyFill="1" applyBorder="1" applyAlignment="1">
      <alignment horizontal="right"/>
    </xf>
    <xf numFmtId="49" fontId="35" fillId="6" borderId="8" xfId="10" applyNumberFormat="1" applyFont="1" applyFill="1" applyBorder="1" applyAlignment="1">
      <alignment horizontal="right" vertical="center"/>
    </xf>
    <xf numFmtId="49" fontId="35" fillId="0" borderId="8" xfId="10" applyNumberFormat="1" applyFont="1" applyBorder="1" applyAlignment="1">
      <alignment horizontal="right"/>
    </xf>
    <xf numFmtId="49" fontId="35" fillId="6" borderId="8" xfId="10" applyNumberFormat="1" applyFont="1" applyFill="1" applyBorder="1" applyAlignment="1">
      <alignment horizontal="right" readingOrder="2"/>
    </xf>
    <xf numFmtId="49" fontId="29" fillId="0" borderId="8" xfId="10" applyNumberFormat="1" applyFont="1" applyBorder="1" applyAlignment="1">
      <alignment horizontal="right"/>
    </xf>
    <xf numFmtId="49" fontId="29" fillId="20" borderId="8" xfId="10" applyNumberFormat="1" applyFont="1" applyFill="1" applyBorder="1" applyAlignment="1">
      <alignment horizontal="right"/>
    </xf>
    <xf numFmtId="49" fontId="35" fillId="20" borderId="8" xfId="10" applyNumberFormat="1" applyFont="1" applyFill="1" applyBorder="1" applyAlignment="1">
      <alignment horizontal="right"/>
    </xf>
    <xf numFmtId="49" fontId="14" fillId="0" borderId="0" xfId="3" applyNumberFormat="1" applyAlignment="1" applyProtection="1">
      <alignment horizontal="right"/>
      <protection locked="0"/>
    </xf>
    <xf numFmtId="49" fontId="21" fillId="6" borderId="19" xfId="0" applyNumberFormat="1" applyFont="1" applyFill="1" applyBorder="1" applyAlignment="1">
      <alignment horizontal="right"/>
    </xf>
    <xf numFmtId="49" fontId="21" fillId="3" borderId="19" xfId="0" applyNumberFormat="1" applyFont="1" applyFill="1" applyBorder="1" applyAlignment="1">
      <alignment horizontal="right"/>
    </xf>
    <xf numFmtId="166" fontId="70" fillId="23" borderId="7" xfId="0" applyNumberFormat="1" applyFont="1" applyFill="1" applyBorder="1" applyAlignment="1">
      <alignment horizontal="center"/>
    </xf>
    <xf numFmtId="49" fontId="21" fillId="0" borderId="6" xfId="5" applyNumberFormat="1" applyFont="1" applyBorder="1" applyAlignment="1">
      <alignment horizontal="right"/>
    </xf>
    <xf numFmtId="49" fontId="69" fillId="0" borderId="8" xfId="0" applyNumberFormat="1" applyFont="1" applyBorder="1" applyAlignment="1">
      <alignment horizontal="right"/>
    </xf>
    <xf numFmtId="49" fontId="82" fillId="23" borderId="8" xfId="0" applyNumberFormat="1" applyFont="1" applyFill="1" applyBorder="1" applyAlignment="1">
      <alignment horizontal="center"/>
    </xf>
    <xf numFmtId="49" fontId="21" fillId="6" borderId="6" xfId="8" applyNumberFormat="1" applyFont="1" applyFill="1" applyBorder="1" applyAlignment="1">
      <alignment horizontal="right"/>
    </xf>
    <xf numFmtId="49" fontId="28" fillId="6" borderId="6" xfId="5" applyNumberFormat="1" applyFont="1" applyFill="1" applyBorder="1" applyAlignment="1">
      <alignment horizontal="right"/>
    </xf>
    <xf numFmtId="0" fontId="23" fillId="0" borderId="6" xfId="5" applyBorder="1"/>
    <xf numFmtId="49" fontId="21" fillId="6" borderId="48" xfId="5" applyNumberFormat="1" applyFont="1" applyFill="1" applyBorder="1" applyAlignment="1">
      <alignment horizontal="right"/>
    </xf>
    <xf numFmtId="0" fontId="26" fillId="3" borderId="48" xfId="5" applyFont="1" applyFill="1" applyBorder="1" applyAlignment="1">
      <alignment horizontal="right"/>
    </xf>
    <xf numFmtId="49" fontId="26" fillId="0" borderId="19" xfId="5" applyNumberFormat="1" applyFont="1" applyBorder="1" applyAlignment="1" applyProtection="1">
      <alignment horizontal="center"/>
      <protection locked="0"/>
    </xf>
    <xf numFmtId="49" fontId="26" fillId="0" borderId="46" xfId="5" applyNumberFormat="1" applyFont="1" applyBorder="1" applyAlignment="1" applyProtection="1">
      <alignment horizontal="center"/>
      <protection locked="0"/>
    </xf>
    <xf numFmtId="0" fontId="21" fillId="3" borderId="60" xfId="5" applyFont="1" applyFill="1" applyBorder="1"/>
    <xf numFmtId="0" fontId="21" fillId="3" borderId="1" xfId="5" applyFont="1" applyFill="1" applyBorder="1"/>
    <xf numFmtId="9" fontId="43" fillId="0" borderId="0" xfId="12" applyFont="1" applyFill="1" applyBorder="1" applyAlignment="1" applyProtection="1">
      <alignment horizontal="center"/>
      <protection locked="0"/>
    </xf>
    <xf numFmtId="14" fontId="40" fillId="0" borderId="0" xfId="5" applyNumberFormat="1" applyFont="1" applyAlignment="1" applyProtection="1">
      <alignment horizontal="center" vertical="center"/>
      <protection locked="0"/>
    </xf>
    <xf numFmtId="0" fontId="40" fillId="0" borderId="0" xfId="5" applyFont="1" applyAlignment="1" applyProtection="1">
      <alignment vertical="center"/>
      <protection locked="0"/>
    </xf>
    <xf numFmtId="0" fontId="41" fillId="0" borderId="70" xfId="5" applyFont="1" applyBorder="1"/>
    <xf numFmtId="0" fontId="41" fillId="0" borderId="12" xfId="5" applyFont="1" applyBorder="1"/>
    <xf numFmtId="0" fontId="41" fillId="0" borderId="24" xfId="5" applyFont="1" applyBorder="1"/>
    <xf numFmtId="0" fontId="40" fillId="0" borderId="71" xfId="5" applyFont="1" applyBorder="1" applyAlignment="1">
      <alignment horizontal="right"/>
    </xf>
    <xf numFmtId="0" fontId="43" fillId="0" borderId="0" xfId="12" applyNumberFormat="1" applyFont="1" applyFill="1" applyBorder="1" applyAlignment="1" applyProtection="1">
      <alignment horizontal="center"/>
      <protection locked="0"/>
    </xf>
    <xf numFmtId="0" fontId="23" fillId="0" borderId="13" xfId="5" applyBorder="1"/>
    <xf numFmtId="0" fontId="23" fillId="0" borderId="7" xfId="5" applyBorder="1"/>
    <xf numFmtId="0" fontId="40" fillId="0" borderId="51" xfId="5" applyFont="1" applyBorder="1" applyAlignment="1">
      <alignment horizontal="center"/>
    </xf>
    <xf numFmtId="44" fontId="40" fillId="0" borderId="13" xfId="0" applyNumberFormat="1" applyFont="1" applyBorder="1" applyAlignment="1">
      <alignment readingOrder="1"/>
    </xf>
    <xf numFmtId="0" fontId="21" fillId="0" borderId="1" xfId="6" applyFont="1" applyBorder="1" applyAlignment="1" applyProtection="1">
      <alignment horizontal="right"/>
      <protection locked="0"/>
    </xf>
    <xf numFmtId="0" fontId="21" fillId="0" borderId="13" xfId="5" applyFont="1" applyBorder="1" applyAlignment="1" applyProtection="1">
      <alignment horizontal="right"/>
      <protection locked="0"/>
    </xf>
    <xf numFmtId="0" fontId="26" fillId="8" borderId="1" xfId="7" applyFont="1" applyFill="1" applyBorder="1" applyAlignment="1" applyProtection="1">
      <alignment horizontal="right"/>
      <protection locked="0"/>
    </xf>
    <xf numFmtId="9" fontId="22" fillId="0" borderId="0" xfId="3" applyNumberFormat="1" applyFont="1" applyProtection="1">
      <protection locked="0"/>
    </xf>
    <xf numFmtId="0" fontId="21" fillId="0" borderId="1" xfId="3" applyFont="1" applyBorder="1" applyProtection="1">
      <protection locked="0"/>
    </xf>
    <xf numFmtId="0" fontId="23" fillId="0" borderId="12" xfId="5" applyBorder="1"/>
    <xf numFmtId="0" fontId="23" fillId="0" borderId="8" xfId="5" applyBorder="1"/>
    <xf numFmtId="0" fontId="23" fillId="0" borderId="68" xfId="5" applyBorder="1"/>
    <xf numFmtId="0" fontId="23" fillId="0" borderId="25" xfId="5" applyBorder="1"/>
    <xf numFmtId="49" fontId="79" fillId="6" borderId="8" xfId="0" applyNumberFormat="1" applyFont="1" applyFill="1" applyBorder="1" applyAlignment="1">
      <alignment horizontal="right" vertical="center" readingOrder="2"/>
    </xf>
    <xf numFmtId="49" fontId="70" fillId="29" borderId="1" xfId="0" applyNumberFormat="1" applyFont="1" applyFill="1" applyBorder="1" applyAlignment="1">
      <alignment horizontal="center"/>
    </xf>
    <xf numFmtId="49" fontId="61" fillId="6" borderId="8" xfId="8" applyNumberFormat="1" applyFont="1" applyFill="1" applyBorder="1" applyAlignment="1">
      <alignment horizontal="right"/>
    </xf>
    <xf numFmtId="49" fontId="28" fillId="6" borderId="8" xfId="0" applyNumberFormat="1" applyFont="1" applyFill="1" applyBorder="1" applyAlignment="1">
      <alignment horizontal="right"/>
    </xf>
    <xf numFmtId="49" fontId="21" fillId="30" borderId="12" xfId="0" applyNumberFormat="1" applyFont="1" applyFill="1" applyBorder="1" applyAlignment="1">
      <alignment horizontal="right" wrapText="1" readingOrder="2"/>
    </xf>
    <xf numFmtId="49" fontId="21" fillId="6" borderId="8" xfId="0" applyNumberFormat="1" applyFont="1" applyFill="1" applyBorder="1" applyAlignment="1">
      <alignment horizontal="right" vertical="center" readingOrder="1"/>
    </xf>
    <xf numFmtId="49" fontId="21" fillId="0" borderId="1" xfId="5" applyNumberFormat="1" applyFont="1" applyBorder="1"/>
    <xf numFmtId="49" fontId="21" fillId="0" borderId="19" xfId="5" applyNumberFormat="1" applyFont="1" applyBorder="1" applyAlignment="1">
      <alignment horizontal="right"/>
    </xf>
    <xf numFmtId="49" fontId="22" fillId="0" borderId="12" xfId="5" applyNumberFormat="1" applyFont="1" applyBorder="1" applyAlignment="1">
      <alignment horizontal="right"/>
    </xf>
    <xf numFmtId="49" fontId="70" fillId="25" borderId="1" xfId="0" applyNumberFormat="1" applyFont="1" applyFill="1" applyBorder="1" applyAlignment="1">
      <alignment horizontal="center"/>
    </xf>
    <xf numFmtId="166" fontId="70" fillId="25" borderId="1" xfId="0" applyNumberFormat="1" applyFont="1" applyFill="1" applyBorder="1" applyAlignment="1">
      <alignment horizontal="center"/>
    </xf>
    <xf numFmtId="49" fontId="21" fillId="0" borderId="1" xfId="3" applyNumberFormat="1" applyFont="1" applyBorder="1" applyAlignment="1" applyProtection="1">
      <alignment horizontal="right"/>
      <protection locked="0"/>
    </xf>
    <xf numFmtId="49" fontId="70" fillId="6" borderId="69" xfId="0" applyNumberFormat="1" applyFont="1" applyFill="1" applyBorder="1" applyAlignment="1">
      <alignment horizontal="right"/>
    </xf>
    <xf numFmtId="49" fontId="70" fillId="0" borderId="10" xfId="0" applyNumberFormat="1" applyFont="1" applyBorder="1" applyAlignment="1">
      <alignment horizontal="right"/>
    </xf>
    <xf numFmtId="49" fontId="75" fillId="10" borderId="10" xfId="0" applyNumberFormat="1" applyFont="1" applyFill="1" applyBorder="1" applyAlignment="1">
      <alignment horizontal="right" wrapText="1" readingOrder="2"/>
    </xf>
    <xf numFmtId="49" fontId="70" fillId="6" borderId="10" xfId="0" applyNumberFormat="1" applyFont="1" applyFill="1" applyBorder="1" applyAlignment="1">
      <alignment horizontal="right"/>
    </xf>
    <xf numFmtId="49" fontId="76" fillId="6" borderId="10" xfId="0" applyNumberFormat="1" applyFont="1" applyFill="1" applyBorder="1" applyAlignment="1">
      <alignment horizontal="right" wrapText="1" readingOrder="2"/>
    </xf>
    <xf numFmtId="49" fontId="70" fillId="6" borderId="8" xfId="0" applyNumberFormat="1" applyFont="1" applyFill="1" applyBorder="1" applyAlignment="1">
      <alignment horizontal="right"/>
    </xf>
    <xf numFmtId="49" fontId="28" fillId="0" borderId="8" xfId="0" applyNumberFormat="1" applyFont="1" applyBorder="1" applyAlignment="1">
      <alignment horizontal="right"/>
    </xf>
    <xf numFmtId="49" fontId="21" fillId="3" borderId="8" xfId="0" applyNumberFormat="1" applyFont="1" applyFill="1" applyBorder="1" applyAlignment="1">
      <alignment horizontal="right" vertical="center" wrapText="1" readingOrder="2"/>
    </xf>
    <xf numFmtId="49" fontId="28" fillId="30" borderId="8" xfId="0" applyNumberFormat="1" applyFont="1" applyFill="1" applyBorder="1" applyAlignment="1">
      <alignment horizontal="right" wrapText="1" readingOrder="2"/>
    </xf>
    <xf numFmtId="49" fontId="28" fillId="30" borderId="12" xfId="0" applyNumberFormat="1" applyFont="1" applyFill="1" applyBorder="1" applyAlignment="1">
      <alignment horizontal="right" wrapText="1" readingOrder="2"/>
    </xf>
    <xf numFmtId="49" fontId="29" fillId="6" borderId="0" xfId="5" applyNumberFormat="1" applyFont="1" applyFill="1" applyAlignment="1">
      <alignment horizontal="right"/>
    </xf>
    <xf numFmtId="49" fontId="32" fillId="0" borderId="8" xfId="5" applyNumberFormat="1" applyFont="1" applyBorder="1" applyAlignment="1">
      <alignment horizontal="right" vertical="center"/>
    </xf>
    <xf numFmtId="49" fontId="29" fillId="0" borderId="8" xfId="0" applyNumberFormat="1" applyFont="1" applyBorder="1" applyAlignment="1">
      <alignment horizontal="right" vertical="center" wrapText="1"/>
    </xf>
    <xf numFmtId="49" fontId="29" fillId="6" borderId="19" xfId="0" applyNumberFormat="1" applyFont="1" applyFill="1" applyBorder="1" applyAlignment="1">
      <alignment horizontal="right" vertical="center" wrapText="1"/>
    </xf>
    <xf numFmtId="49" fontId="29" fillId="0" borderId="19" xfId="0" applyNumberFormat="1" applyFont="1" applyBorder="1" applyAlignment="1">
      <alignment horizontal="right" vertical="center" wrapText="1"/>
    </xf>
    <xf numFmtId="49" fontId="33" fillId="6" borderId="8" xfId="5" applyNumberFormat="1" applyFont="1" applyFill="1" applyBorder="1" applyAlignment="1">
      <alignment horizontal="right"/>
    </xf>
    <xf numFmtId="49" fontId="33" fillId="0" borderId="8" xfId="0" applyNumberFormat="1" applyFont="1" applyBorder="1" applyAlignment="1">
      <alignment horizontal="right"/>
    </xf>
    <xf numFmtId="49" fontId="33" fillId="0" borderId="8" xfId="5" applyNumberFormat="1" applyFont="1" applyBorder="1" applyAlignment="1">
      <alignment horizontal="right"/>
    </xf>
    <xf numFmtId="49" fontId="78" fillId="6" borderId="8" xfId="0" applyNumberFormat="1" applyFont="1" applyFill="1" applyBorder="1" applyAlignment="1">
      <alignment horizontal="right" vertical="top" wrapText="1" readingOrder="2"/>
    </xf>
    <xf numFmtId="49" fontId="33" fillId="0" borderId="8" xfId="0" applyNumberFormat="1" applyFont="1" applyBorder="1" applyAlignment="1">
      <alignment horizontal="right" vertical="top" wrapText="1" readingOrder="2"/>
    </xf>
    <xf numFmtId="49" fontId="33" fillId="6" borderId="8" xfId="0" applyNumberFormat="1" applyFont="1" applyFill="1" applyBorder="1" applyAlignment="1">
      <alignment horizontal="right"/>
    </xf>
    <xf numFmtId="49" fontId="33" fillId="6" borderId="1" xfId="5" applyNumberFormat="1" applyFont="1" applyFill="1" applyBorder="1" applyAlignment="1">
      <alignment horizontal="right"/>
    </xf>
    <xf numFmtId="49" fontId="71" fillId="6" borderId="7" xfId="5" applyNumberFormat="1" applyFont="1" applyFill="1" applyBorder="1" applyAlignment="1">
      <alignment horizontal="right"/>
    </xf>
    <xf numFmtId="49" fontId="71" fillId="6" borderId="1" xfId="5" applyNumberFormat="1" applyFont="1" applyFill="1" applyBorder="1" applyAlignment="1">
      <alignment horizontal="right"/>
    </xf>
    <xf numFmtId="49" fontId="71" fillId="6" borderId="13" xfId="5" applyNumberFormat="1" applyFont="1" applyFill="1" applyBorder="1" applyAlignment="1">
      <alignment horizontal="right"/>
    </xf>
    <xf numFmtId="49" fontId="21" fillId="6" borderId="12" xfId="3" applyNumberFormat="1" applyFont="1" applyFill="1" applyBorder="1" applyAlignment="1">
      <alignment horizontal="right"/>
    </xf>
    <xf numFmtId="49" fontId="21" fillId="6" borderId="15" xfId="0" applyNumberFormat="1" applyFont="1" applyFill="1" applyBorder="1" applyAlignment="1">
      <alignment horizontal="right"/>
    </xf>
    <xf numFmtId="49" fontId="21" fillId="0" borderId="15" xfId="0" applyNumberFormat="1" applyFont="1" applyBorder="1" applyAlignment="1">
      <alignment horizontal="right"/>
    </xf>
    <xf numFmtId="49" fontId="11" fillId="6" borderId="8" xfId="18" applyNumberFormat="1" applyFont="1" applyFill="1" applyBorder="1" applyAlignment="1">
      <alignment horizontal="right"/>
    </xf>
    <xf numFmtId="49" fontId="29" fillId="3" borderId="8" xfId="10" applyNumberFormat="1" applyFont="1" applyFill="1" applyBorder="1" applyAlignment="1">
      <alignment horizontal="right" wrapText="1" readingOrder="2"/>
    </xf>
    <xf numFmtId="49" fontId="80" fillId="6" borderId="8" xfId="11" applyNumberFormat="1" applyFont="1" applyFill="1" applyBorder="1" applyAlignment="1" applyProtection="1">
      <alignment horizontal="right"/>
    </xf>
    <xf numFmtId="49" fontId="80" fillId="6" borderId="8" xfId="10" applyNumberFormat="1" applyFont="1" applyFill="1" applyBorder="1" applyAlignment="1">
      <alignment horizontal="right"/>
    </xf>
    <xf numFmtId="49" fontId="29" fillId="32" borderId="8" xfId="10" applyNumberFormat="1" applyFont="1" applyFill="1" applyBorder="1" applyAlignment="1">
      <alignment horizontal="right" wrapText="1" readingOrder="2"/>
    </xf>
    <xf numFmtId="49" fontId="29" fillId="3" borderId="8" xfId="0" applyNumberFormat="1" applyFont="1" applyFill="1" applyBorder="1" applyAlignment="1">
      <alignment horizontal="right"/>
    </xf>
    <xf numFmtId="49" fontId="22" fillId="0" borderId="8" xfId="7" applyNumberFormat="1" applyFont="1" applyBorder="1" applyAlignment="1">
      <alignment horizontal="right" vertical="center"/>
    </xf>
    <xf numFmtId="49" fontId="27" fillId="6" borderId="8" xfId="5" applyNumberFormat="1" applyFont="1" applyFill="1" applyBorder="1" applyAlignment="1">
      <alignment horizontal="right" vertical="center"/>
    </xf>
    <xf numFmtId="49" fontId="27" fillId="0" borderId="19" xfId="7" applyNumberFormat="1" applyFont="1" applyBorder="1" applyAlignment="1">
      <alignment horizontal="right" vertical="center"/>
    </xf>
    <xf numFmtId="49" fontId="27" fillId="6" borderId="19" xfId="5" applyNumberFormat="1" applyFont="1" applyFill="1" applyBorder="1" applyAlignment="1">
      <alignment horizontal="right"/>
    </xf>
    <xf numFmtId="164" fontId="27" fillId="6" borderId="8" xfId="5" applyNumberFormat="1" applyFont="1" applyFill="1" applyBorder="1" applyAlignment="1">
      <alignment horizontal="right"/>
    </xf>
    <xf numFmtId="49" fontId="8" fillId="0" borderId="8" xfId="5" applyNumberFormat="1" applyFont="1" applyBorder="1" applyAlignment="1">
      <alignment horizontal="right"/>
    </xf>
    <xf numFmtId="49" fontId="27" fillId="6" borderId="8" xfId="0" applyNumberFormat="1" applyFont="1" applyFill="1" applyBorder="1" applyAlignment="1">
      <alignment horizontal="right"/>
    </xf>
    <xf numFmtId="49" fontId="27" fillId="6" borderId="8" xfId="5" applyNumberFormat="1" applyFont="1" applyFill="1" applyBorder="1" applyAlignment="1">
      <alignment horizontal="right"/>
    </xf>
    <xf numFmtId="49" fontId="27" fillId="6" borderId="15" xfId="5" applyNumberFormat="1" applyFont="1" applyFill="1" applyBorder="1" applyAlignment="1">
      <alignment horizontal="right"/>
    </xf>
    <xf numFmtId="49" fontId="8" fillId="0" borderId="8" xfId="18" applyNumberFormat="1" applyFont="1" applyBorder="1" applyAlignment="1">
      <alignment horizontal="right"/>
    </xf>
    <xf numFmtId="49" fontId="81" fillId="6" borderId="12" xfId="18" applyNumberFormat="1" applyFont="1" applyFill="1" applyBorder="1" applyAlignment="1">
      <alignment horizontal="right"/>
    </xf>
    <xf numFmtId="49" fontId="21" fillId="0" borderId="0" xfId="3" applyNumberFormat="1" applyFont="1" applyAlignment="1" applyProtection="1">
      <alignment horizontal="right"/>
      <protection locked="0"/>
    </xf>
    <xf numFmtId="49" fontId="22" fillId="0" borderId="19" xfId="4" applyNumberFormat="1" applyFont="1" applyBorder="1" applyAlignment="1">
      <alignment horizontal="right"/>
    </xf>
    <xf numFmtId="1" fontId="21" fillId="7" borderId="10" xfId="5" applyNumberFormat="1" applyFont="1" applyFill="1" applyBorder="1" applyAlignment="1">
      <alignment horizontal="right"/>
    </xf>
    <xf numFmtId="1" fontId="21" fillId="7" borderId="1" xfId="5" applyNumberFormat="1" applyFont="1" applyFill="1" applyBorder="1" applyAlignment="1">
      <alignment horizontal="right"/>
    </xf>
    <xf numFmtId="49" fontId="70" fillId="0" borderId="1" xfId="0" applyNumberFormat="1" applyFont="1" applyBorder="1" applyAlignment="1">
      <alignment horizontal="right"/>
    </xf>
    <xf numFmtId="1" fontId="21" fillId="0" borderId="8" xfId="5" applyNumberFormat="1" applyFont="1" applyBorder="1" applyAlignment="1">
      <alignment horizontal="right"/>
    </xf>
    <xf numFmtId="49" fontId="29" fillId="6" borderId="1" xfId="18" applyNumberFormat="1" applyFont="1" applyFill="1" applyBorder="1" applyAlignment="1">
      <alignment horizontal="right"/>
    </xf>
    <xf numFmtId="49" fontId="29" fillId="0" borderId="1" xfId="18" applyNumberFormat="1" applyFont="1" applyBorder="1" applyAlignment="1">
      <alignment horizontal="right"/>
    </xf>
    <xf numFmtId="1" fontId="11" fillId="6" borderId="8" xfId="0" applyNumberFormat="1" applyFont="1" applyFill="1" applyBorder="1" applyAlignment="1">
      <alignment horizontal="right"/>
    </xf>
    <xf numFmtId="49" fontId="21" fillId="0" borderId="8" xfId="0" applyNumberFormat="1" applyFont="1" applyBorder="1" applyAlignment="1">
      <alignment horizontal="right" vertical="center" readingOrder="1"/>
    </xf>
    <xf numFmtId="1" fontId="21" fillId="6" borderId="19" xfId="0" applyNumberFormat="1" applyFont="1" applyFill="1" applyBorder="1" applyAlignment="1">
      <alignment horizontal="right"/>
    </xf>
    <xf numFmtId="1" fontId="21" fillId="6" borderId="8" xfId="0" applyNumberFormat="1" applyFont="1" applyFill="1" applyBorder="1" applyAlignment="1">
      <alignment horizontal="right"/>
    </xf>
    <xf numFmtId="1" fontId="21" fillId="0" borderId="8" xfId="0" applyNumberFormat="1" applyFont="1" applyBorder="1" applyAlignment="1">
      <alignment horizontal="right"/>
    </xf>
    <xf numFmtId="49" fontId="71" fillId="6" borderId="68" xfId="5" applyNumberFormat="1" applyFont="1" applyFill="1" applyBorder="1" applyAlignment="1">
      <alignment horizontal="right"/>
    </xf>
    <xf numFmtId="49" fontId="71" fillId="0" borderId="68" xfId="5" applyNumberFormat="1" applyFont="1" applyBorder="1" applyAlignment="1">
      <alignment horizontal="right"/>
    </xf>
    <xf numFmtId="49" fontId="61" fillId="6" borderId="68" xfId="5" applyNumberFormat="1" applyFont="1" applyFill="1" applyBorder="1" applyAlignment="1">
      <alignment horizontal="right"/>
    </xf>
    <xf numFmtId="1" fontId="22" fillId="0" borderId="8" xfId="5" applyNumberFormat="1" applyFont="1" applyBorder="1" applyAlignment="1">
      <alignment horizontal="right"/>
    </xf>
    <xf numFmtId="1" fontId="21" fillId="6" borderId="8" xfId="5" applyNumberFormat="1" applyFont="1" applyFill="1" applyBorder="1" applyAlignment="1">
      <alignment horizontal="right"/>
    </xf>
    <xf numFmtId="49" fontId="27" fillId="6" borderId="8" xfId="7" applyNumberFormat="1" applyFont="1" applyFill="1" applyBorder="1" applyAlignment="1">
      <alignment horizontal="right" vertical="center"/>
    </xf>
    <xf numFmtId="49" fontId="27" fillId="0" borderId="8" xfId="7" applyNumberFormat="1" applyFont="1" applyBorder="1" applyAlignment="1">
      <alignment horizontal="right" vertical="center"/>
    </xf>
    <xf numFmtId="49" fontId="22" fillId="0" borderId="8" xfId="7" applyNumberFormat="1" applyFont="1" applyBorder="1" applyAlignment="1">
      <alignment horizontal="right"/>
    </xf>
    <xf numFmtId="49" fontId="37" fillId="6" borderId="8" xfId="0" applyNumberFormat="1" applyFont="1" applyFill="1" applyBorder="1" applyAlignment="1">
      <alignment horizontal="right"/>
    </xf>
    <xf numFmtId="49" fontId="21" fillId="6" borderId="19" xfId="3" applyNumberFormat="1" applyFont="1" applyFill="1" applyBorder="1" applyAlignment="1">
      <alignment horizontal="right"/>
    </xf>
    <xf numFmtId="49" fontId="22" fillId="0" borderId="16" xfId="3" applyNumberFormat="1" applyFont="1" applyBorder="1" applyAlignment="1">
      <alignment horizontal="right"/>
    </xf>
    <xf numFmtId="49" fontId="21" fillId="0" borderId="6" xfId="3" applyNumberFormat="1" applyFont="1" applyBorder="1" applyAlignment="1">
      <alignment horizontal="right"/>
    </xf>
    <xf numFmtId="49" fontId="21" fillId="6" borderId="20" xfId="3" applyNumberFormat="1" applyFont="1" applyFill="1" applyBorder="1" applyAlignment="1">
      <alignment horizontal="right"/>
    </xf>
    <xf numFmtId="49" fontId="21" fillId="0" borderId="20" xfId="3" applyNumberFormat="1" applyFont="1" applyBorder="1" applyAlignment="1">
      <alignment horizontal="right"/>
    </xf>
    <xf numFmtId="49" fontId="22" fillId="6" borderId="12" xfId="3" applyNumberFormat="1" applyFont="1" applyFill="1" applyBorder="1" applyAlignment="1">
      <alignment horizontal="right"/>
    </xf>
    <xf numFmtId="49" fontId="21" fillId="6" borderId="0" xfId="5" applyNumberFormat="1" applyFont="1" applyFill="1" applyAlignment="1">
      <alignment horizontal="right"/>
    </xf>
    <xf numFmtId="49" fontId="69" fillId="0" borderId="1" xfId="3" applyNumberFormat="1" applyFont="1" applyBorder="1" applyAlignment="1">
      <alignment horizontal="right"/>
    </xf>
    <xf numFmtId="49" fontId="21" fillId="0" borderId="12" xfId="3" applyNumberFormat="1" applyFont="1" applyBorder="1" applyAlignment="1">
      <alignment horizontal="right"/>
    </xf>
    <xf numFmtId="49" fontId="21" fillId="6" borderId="68" xfId="3" applyNumberFormat="1" applyFont="1" applyFill="1" applyBorder="1" applyAlignment="1">
      <alignment horizontal="right"/>
    </xf>
    <xf numFmtId="49" fontId="22" fillId="6" borderId="21" xfId="3" applyNumberFormat="1" applyFont="1" applyFill="1" applyBorder="1" applyAlignment="1">
      <alignment horizontal="right"/>
    </xf>
    <xf numFmtId="49" fontId="21" fillId="6" borderId="1" xfId="0" applyNumberFormat="1" applyFont="1" applyFill="1" applyBorder="1" applyAlignment="1">
      <alignment horizontal="right"/>
    </xf>
    <xf numFmtId="49" fontId="21" fillId="0" borderId="1" xfId="0" applyNumberFormat="1" applyFont="1" applyBorder="1" applyAlignment="1">
      <alignment horizontal="right"/>
    </xf>
    <xf numFmtId="1" fontId="29" fillId="6" borderId="8" xfId="0" applyNumberFormat="1" applyFont="1" applyFill="1" applyBorder="1" applyAlignment="1">
      <alignment horizontal="right"/>
    </xf>
    <xf numFmtId="1" fontId="21" fillId="20" borderId="8" xfId="0" applyNumberFormat="1" applyFont="1" applyFill="1" applyBorder="1" applyAlignment="1">
      <alignment horizontal="right"/>
    </xf>
    <xf numFmtId="1" fontId="21" fillId="6" borderId="12" xfId="0" applyNumberFormat="1" applyFont="1" applyFill="1" applyBorder="1" applyAlignment="1">
      <alignment horizontal="right"/>
    </xf>
    <xf numFmtId="49" fontId="22" fillId="0" borderId="8" xfId="3" applyNumberFormat="1" applyFont="1" applyBorder="1" applyAlignment="1">
      <alignment horizontal="right"/>
    </xf>
    <xf numFmtId="49" fontId="21" fillId="0" borderId="8" xfId="5" applyNumberFormat="1" applyFont="1" applyBorder="1" applyAlignment="1">
      <alignment horizontal="right" vertical="top" readingOrder="2"/>
    </xf>
    <xf numFmtId="49" fontId="21" fillId="6" borderId="8" xfId="5" applyNumberFormat="1" applyFont="1" applyFill="1" applyBorder="1" applyAlignment="1">
      <alignment horizontal="right" vertical="top" readingOrder="2"/>
    </xf>
    <xf numFmtId="49" fontId="28" fillId="24" borderId="8" xfId="0" applyNumberFormat="1" applyFont="1" applyFill="1" applyBorder="1" applyAlignment="1">
      <alignment horizontal="right" readingOrder="1"/>
    </xf>
    <xf numFmtId="49" fontId="21" fillId="6" borderId="22" xfId="0" applyNumberFormat="1" applyFont="1" applyFill="1" applyBorder="1" applyAlignment="1">
      <alignment horizontal="right"/>
    </xf>
    <xf numFmtId="49" fontId="21" fillId="0" borderId="7" xfId="3" applyNumberFormat="1" applyFont="1" applyBorder="1" applyAlignment="1" applyProtection="1">
      <alignment horizontal="right"/>
      <protection locked="0"/>
    </xf>
    <xf numFmtId="0" fontId="21" fillId="0" borderId="1" xfId="3" applyFont="1" applyBorder="1" applyAlignment="1" applyProtection="1">
      <alignment horizontal="right"/>
      <protection locked="0"/>
    </xf>
    <xf numFmtId="49" fontId="69" fillId="21" borderId="1" xfId="5" applyNumberFormat="1" applyFont="1" applyFill="1" applyBorder="1" applyAlignment="1">
      <alignment horizontal="right"/>
    </xf>
    <xf numFmtId="49" fontId="82" fillId="6" borderId="1" xfId="4" applyNumberFormat="1" applyFont="1" applyFill="1" applyBorder="1" applyAlignment="1">
      <alignment horizontal="right"/>
    </xf>
    <xf numFmtId="49" fontId="29" fillId="0" borderId="15" xfId="18" applyNumberFormat="1" applyFont="1" applyBorder="1" applyAlignment="1">
      <alignment horizontal="right"/>
    </xf>
    <xf numFmtId="49" fontId="71" fillId="0" borderId="1" xfId="5" applyNumberFormat="1" applyFont="1" applyBorder="1" applyAlignment="1">
      <alignment horizontal="right"/>
    </xf>
    <xf numFmtId="49" fontId="61" fillId="6" borderId="1" xfId="5" applyNumberFormat="1" applyFont="1" applyFill="1" applyBorder="1" applyAlignment="1">
      <alignment horizontal="right"/>
    </xf>
    <xf numFmtId="49" fontId="79" fillId="6" borderId="8" xfId="7" applyNumberFormat="1" applyFont="1" applyFill="1" applyBorder="1" applyAlignment="1">
      <alignment horizontal="right"/>
    </xf>
    <xf numFmtId="49" fontId="79" fillId="0" borderId="8" xfId="7" applyNumberFormat="1" applyFont="1" applyBorder="1" applyAlignment="1">
      <alignment horizontal="right"/>
    </xf>
    <xf numFmtId="49" fontId="79" fillId="0" borderId="8" xfId="0" applyNumberFormat="1" applyFont="1" applyBorder="1" applyAlignment="1">
      <alignment horizontal="right" vertical="center"/>
    </xf>
    <xf numFmtId="49" fontId="79" fillId="6" borderId="15" xfId="0" applyNumberFormat="1" applyFont="1" applyFill="1" applyBorder="1" applyAlignment="1">
      <alignment horizontal="right"/>
    </xf>
    <xf numFmtId="49" fontId="29" fillId="6" borderId="12" xfId="18" applyNumberFormat="1" applyFont="1" applyFill="1" applyBorder="1" applyAlignment="1">
      <alignment horizontal="right"/>
    </xf>
    <xf numFmtId="49" fontId="21" fillId="3" borderId="12" xfId="5" applyNumberFormat="1" applyFont="1" applyFill="1" applyBorder="1" applyAlignment="1">
      <alignment horizontal="right" readingOrder="1"/>
    </xf>
    <xf numFmtId="49" fontId="21" fillId="23" borderId="1" xfId="0" applyNumberFormat="1" applyFont="1" applyFill="1" applyBorder="1" applyAlignment="1">
      <alignment horizontal="center"/>
    </xf>
    <xf numFmtId="49" fontId="28" fillId="6" borderId="1" xfId="0" applyNumberFormat="1" applyFont="1" applyFill="1" applyBorder="1" applyAlignment="1">
      <alignment horizontal="right"/>
    </xf>
    <xf numFmtId="49" fontId="21" fillId="3" borderId="1" xfId="0" applyNumberFormat="1" applyFont="1" applyFill="1" applyBorder="1" applyAlignment="1">
      <alignment horizontal="right" vertical="center" wrapText="1" readingOrder="2"/>
    </xf>
    <xf numFmtId="49" fontId="28" fillId="0" borderId="1" xfId="0" applyNumberFormat="1" applyFont="1" applyBorder="1" applyAlignment="1">
      <alignment horizontal="right"/>
    </xf>
    <xf numFmtId="49" fontId="21" fillId="3" borderId="1" xfId="0" applyNumberFormat="1" applyFont="1" applyFill="1" applyBorder="1" applyAlignment="1">
      <alignment horizontal="right" readingOrder="1"/>
    </xf>
    <xf numFmtId="49" fontId="21" fillId="3" borderId="1" xfId="0" applyNumberFormat="1" applyFont="1" applyFill="1" applyBorder="1" applyAlignment="1">
      <alignment horizontal="right" readingOrder="2"/>
    </xf>
    <xf numFmtId="49" fontId="21" fillId="6" borderId="1" xfId="0" applyNumberFormat="1" applyFont="1" applyFill="1" applyBorder="1" applyAlignment="1">
      <alignment horizontal="right" readingOrder="1"/>
    </xf>
    <xf numFmtId="49" fontId="21" fillId="3" borderId="1" xfId="0" applyNumberFormat="1" applyFont="1" applyFill="1" applyBorder="1" applyAlignment="1">
      <alignment horizontal="right" vertical="center" readingOrder="1"/>
    </xf>
    <xf numFmtId="49" fontId="26" fillId="9" borderId="1" xfId="9" applyNumberFormat="1" applyFont="1" applyFill="1" applyBorder="1" applyAlignment="1">
      <alignment horizontal="right" vertical="center"/>
    </xf>
    <xf numFmtId="49" fontId="21" fillId="6" borderId="1" xfId="9" applyNumberFormat="1" applyFont="1" applyFill="1" applyBorder="1" applyAlignment="1">
      <alignment horizontal="right" vertical="center"/>
    </xf>
    <xf numFmtId="49" fontId="21" fillId="0" borderId="1" xfId="9" applyNumberFormat="1" applyFont="1" applyBorder="1" applyAlignment="1">
      <alignment horizontal="right" vertical="center"/>
    </xf>
    <xf numFmtId="49" fontId="21" fillId="9" borderId="1" xfId="9" applyNumberFormat="1" applyFont="1" applyFill="1" applyBorder="1" applyAlignment="1">
      <alignment horizontal="right" vertical="center"/>
    </xf>
    <xf numFmtId="49" fontId="31" fillId="9" borderId="1" xfId="9" applyNumberFormat="1" applyFont="1" applyFill="1" applyBorder="1" applyAlignment="1">
      <alignment horizontal="right" vertical="center"/>
    </xf>
    <xf numFmtId="49" fontId="26" fillId="9" borderId="1" xfId="9" applyNumberFormat="1" applyFont="1" applyFill="1" applyBorder="1" applyAlignment="1">
      <alignment horizontal="right" vertical="center" wrapText="1"/>
    </xf>
    <xf numFmtId="49" fontId="21" fillId="6" borderId="1" xfId="9" applyNumberFormat="1" applyFont="1" applyFill="1" applyBorder="1" applyAlignment="1">
      <alignment horizontal="right"/>
    </xf>
    <xf numFmtId="49" fontId="26" fillId="0" borderId="1" xfId="9" applyNumberFormat="1" applyFont="1" applyBorder="1" applyAlignment="1">
      <alignment horizontal="right"/>
    </xf>
    <xf numFmtId="49" fontId="21" fillId="7" borderId="1" xfId="9" applyNumberFormat="1" applyFont="1" applyFill="1" applyBorder="1" applyAlignment="1">
      <alignment horizontal="right"/>
    </xf>
    <xf numFmtId="49" fontId="21" fillId="31" borderId="8" xfId="0" applyNumberFormat="1" applyFont="1" applyFill="1" applyBorder="1" applyAlignment="1">
      <alignment horizontal="left" wrapText="1" readingOrder="2"/>
    </xf>
    <xf numFmtId="49" fontId="21" fillId="31" borderId="1" xfId="0" applyNumberFormat="1" applyFont="1" applyFill="1" applyBorder="1" applyAlignment="1">
      <alignment horizontal="right" wrapText="1" readingOrder="2"/>
    </xf>
    <xf numFmtId="49" fontId="69" fillId="6" borderId="12" xfId="5" applyNumberFormat="1" applyFont="1" applyFill="1" applyBorder="1" applyAlignment="1">
      <alignment horizontal="right"/>
    </xf>
    <xf numFmtId="166" fontId="70" fillId="23" borderId="6" xfId="0" applyNumberFormat="1" applyFont="1" applyFill="1" applyBorder="1" applyAlignment="1">
      <alignment horizontal="center"/>
    </xf>
    <xf numFmtId="49" fontId="21" fillId="6" borderId="1" xfId="4" applyNumberFormat="1" applyFont="1" applyFill="1" applyBorder="1" applyAlignment="1">
      <alignment horizontal="right"/>
    </xf>
    <xf numFmtId="49" fontId="29" fillId="0" borderId="1" xfId="0" applyNumberFormat="1" applyFont="1" applyBorder="1" applyAlignment="1">
      <alignment horizontal="right" vertical="center" wrapText="1"/>
    </xf>
    <xf numFmtId="49" fontId="29" fillId="6" borderId="1" xfId="0" applyNumberFormat="1" applyFont="1" applyFill="1" applyBorder="1" applyAlignment="1">
      <alignment horizontal="right" vertical="center" wrapText="1"/>
    </xf>
    <xf numFmtId="49" fontId="8" fillId="6" borderId="1" xfId="18" applyNumberFormat="1" applyFont="1" applyFill="1" applyBorder="1" applyAlignment="1">
      <alignment horizontal="right"/>
    </xf>
    <xf numFmtId="165" fontId="27" fillId="6" borderId="8" xfId="0" applyNumberFormat="1" applyFont="1" applyFill="1" applyBorder="1" applyAlignment="1">
      <alignment horizontal="right" vertical="center"/>
    </xf>
    <xf numFmtId="49" fontId="8" fillId="6" borderId="8" xfId="5" applyNumberFormat="1" applyFont="1" applyFill="1" applyBorder="1" applyAlignment="1">
      <alignment horizontal="right" vertical="center"/>
    </xf>
    <xf numFmtId="165" fontId="27" fillId="6" borderId="8" xfId="5" applyNumberFormat="1" applyFont="1" applyFill="1" applyBorder="1" applyAlignment="1">
      <alignment horizontal="right" vertical="center"/>
    </xf>
    <xf numFmtId="49" fontId="8" fillId="0" borderId="1" xfId="0" applyNumberFormat="1" applyFont="1" applyBorder="1" applyAlignment="1">
      <alignment horizontal="right" vertical="center" wrapText="1"/>
    </xf>
    <xf numFmtId="165" fontId="37" fillId="6" borderId="8" xfId="0" applyNumberFormat="1" applyFont="1" applyFill="1" applyBorder="1" applyAlignment="1">
      <alignment horizontal="right" vertical="center" readingOrder="2"/>
    </xf>
    <xf numFmtId="165" fontId="37" fillId="0" borderId="8" xfId="0" applyNumberFormat="1" applyFont="1" applyBorder="1" applyAlignment="1">
      <alignment horizontal="right" vertical="center" readingOrder="2"/>
    </xf>
    <xf numFmtId="49" fontId="21" fillId="0" borderId="21" xfId="5" applyNumberFormat="1" applyFont="1" applyBorder="1" applyAlignment="1">
      <alignment horizontal="right"/>
    </xf>
    <xf numFmtId="49" fontId="21" fillId="0" borderId="67" xfId="3" applyNumberFormat="1" applyFont="1" applyBorder="1" applyAlignment="1">
      <alignment horizontal="right"/>
    </xf>
    <xf numFmtId="0" fontId="42" fillId="0" borderId="0" xfId="5" applyFont="1" applyAlignment="1" applyProtection="1">
      <alignment horizontal="center"/>
      <protection locked="0"/>
    </xf>
    <xf numFmtId="49" fontId="69" fillId="3" borderId="8" xfId="0" applyNumberFormat="1" applyFont="1" applyFill="1" applyBorder="1" applyAlignment="1">
      <alignment horizontal="center"/>
    </xf>
    <xf numFmtId="49" fontId="35" fillId="20" borderId="8" xfId="10" applyNumberFormat="1" applyFont="1" applyFill="1" applyBorder="1" applyAlignment="1">
      <alignment horizontal="right" readingOrder="2"/>
    </xf>
    <xf numFmtId="49" fontId="69" fillId="6" borderId="8" xfId="0" applyNumberFormat="1" applyFont="1" applyFill="1" applyBorder="1" applyAlignment="1">
      <alignment horizontal="center"/>
    </xf>
    <xf numFmtId="49" fontId="36" fillId="6" borderId="12" xfId="5" applyNumberFormat="1" applyFont="1" applyFill="1" applyBorder="1" applyAlignment="1">
      <alignment horizontal="center" vertical="center" wrapText="1" readingOrder="2"/>
    </xf>
    <xf numFmtId="49" fontId="69" fillId="0" borderId="8" xfId="0" applyNumberFormat="1" applyFont="1" applyBorder="1" applyAlignment="1">
      <alignment horizontal="center"/>
    </xf>
    <xf numFmtId="49" fontId="84" fillId="0" borderId="8" xfId="0" applyNumberFormat="1" applyFont="1" applyBorder="1" applyAlignment="1">
      <alignment horizontal="center"/>
    </xf>
    <xf numFmtId="49" fontId="69" fillId="6" borderId="8" xfId="7" applyNumberFormat="1" applyFont="1" applyFill="1" applyBorder="1" applyAlignment="1">
      <alignment horizontal="center"/>
    </xf>
    <xf numFmtId="49" fontId="21" fillId="0" borderId="6" xfId="5" applyNumberFormat="1" applyFont="1" applyBorder="1" applyAlignment="1" applyProtection="1">
      <alignment horizontal="right"/>
      <protection locked="0"/>
    </xf>
    <xf numFmtId="49" fontId="21" fillId="0" borderId="6" xfId="3" applyNumberFormat="1" applyFont="1" applyBorder="1" applyAlignment="1" applyProtection="1">
      <alignment horizontal="right"/>
      <protection locked="0"/>
    </xf>
    <xf numFmtId="0" fontId="70" fillId="23" borderId="1" xfId="0" applyFont="1" applyFill="1" applyBorder="1" applyAlignment="1">
      <alignment horizontal="center"/>
    </xf>
    <xf numFmtId="49" fontId="22" fillId="0" borderId="1" xfId="4" applyNumberFormat="1" applyFont="1" applyBorder="1" applyAlignment="1">
      <alignment horizontal="center"/>
    </xf>
    <xf numFmtId="0" fontId="3" fillId="6" borderId="8" xfId="5" applyFont="1" applyFill="1" applyBorder="1"/>
    <xf numFmtId="0" fontId="3" fillId="3" borderId="8" xfId="5" applyFont="1" applyFill="1" applyBorder="1" applyAlignment="1">
      <alignment horizontal="right"/>
    </xf>
    <xf numFmtId="0" fontId="21" fillId="3" borderId="0" xfId="3" applyFont="1" applyFill="1" applyProtection="1">
      <protection locked="0"/>
    </xf>
    <xf numFmtId="0" fontId="21" fillId="3" borderId="1" xfId="3" applyFont="1" applyFill="1" applyBorder="1" applyAlignment="1" applyProtection="1">
      <alignment horizontal="center"/>
      <protection locked="0"/>
    </xf>
    <xf numFmtId="49" fontId="3" fillId="3" borderId="8" xfId="5" applyNumberFormat="1" applyFont="1" applyFill="1" applyBorder="1" applyAlignment="1">
      <alignment horizontal="right"/>
    </xf>
    <xf numFmtId="49" fontId="21" fillId="20" borderId="1" xfId="5" applyNumberFormat="1" applyFont="1" applyFill="1" applyBorder="1" applyAlignment="1" applyProtection="1">
      <alignment horizontal="right"/>
      <protection locked="0"/>
    </xf>
    <xf numFmtId="0" fontId="3" fillId="6" borderId="8" xfId="5" applyFont="1" applyFill="1" applyBorder="1" applyAlignment="1">
      <alignment horizontal="right"/>
    </xf>
    <xf numFmtId="0" fontId="8" fillId="0" borderId="8" xfId="18" applyFont="1" applyBorder="1"/>
    <xf numFmtId="49" fontId="3" fillId="0" borderId="8" xfId="5" applyNumberFormat="1" applyFont="1" applyBorder="1" applyAlignment="1">
      <alignment horizontal="right"/>
    </xf>
    <xf numFmtId="49" fontId="3" fillId="8" borderId="8" xfId="5" applyNumberFormat="1" applyFont="1" applyFill="1" applyBorder="1" applyAlignment="1">
      <alignment horizontal="right"/>
    </xf>
    <xf numFmtId="49" fontId="3" fillId="6" borderId="8" xfId="5" applyNumberFormat="1" applyFont="1" applyFill="1" applyBorder="1"/>
    <xf numFmtId="0" fontId="3" fillId="20" borderId="8" xfId="5" applyFont="1" applyFill="1" applyBorder="1"/>
    <xf numFmtId="0" fontId="3" fillId="0" borderId="8" xfId="5" applyFont="1" applyBorder="1"/>
    <xf numFmtId="49" fontId="3" fillId="6" borderId="8" xfId="5" applyNumberFormat="1" applyFont="1" applyFill="1" applyBorder="1" applyAlignment="1">
      <alignment horizontal="right"/>
    </xf>
    <xf numFmtId="0" fontId="22" fillId="0" borderId="0" xfId="3" applyFont="1" applyAlignment="1">
      <alignment horizontal="center"/>
    </xf>
    <xf numFmtId="0" fontId="21" fillId="0" borderId="11" xfId="3" applyFont="1" applyBorder="1" applyAlignment="1" applyProtection="1">
      <alignment horizontal="right"/>
      <protection locked="0"/>
    </xf>
    <xf numFmtId="49" fontId="3" fillId="3" borderId="1" xfId="5" applyNumberFormat="1" applyFont="1" applyFill="1" applyBorder="1" applyAlignment="1">
      <alignment horizontal="right"/>
    </xf>
    <xf numFmtId="49" fontId="3" fillId="0" borderId="1" xfId="5" applyNumberFormat="1" applyFont="1" applyBorder="1" applyAlignment="1">
      <alignment horizontal="right"/>
    </xf>
    <xf numFmtId="0" fontId="21" fillId="3" borderId="7" xfId="0" applyFont="1" applyFill="1" applyBorder="1" applyAlignment="1">
      <alignment horizontal="right"/>
    </xf>
    <xf numFmtId="0" fontId="3" fillId="0" borderId="8" xfId="7" applyFont="1" applyBorder="1"/>
    <xf numFmtId="0" fontId="3" fillId="6" borderId="8" xfId="7" applyFont="1" applyFill="1" applyBorder="1"/>
    <xf numFmtId="0" fontId="3" fillId="3" borderId="8" xfId="7" applyFont="1" applyFill="1" applyBorder="1"/>
    <xf numFmtId="49" fontId="21" fillId="6" borderId="8" xfId="5" applyNumberFormat="1" applyFont="1" applyFill="1" applyBorder="1" applyAlignment="1">
      <alignment horizontal="center"/>
    </xf>
    <xf numFmtId="49" fontId="21" fillId="0" borderId="20" xfId="5" applyNumberFormat="1" applyFont="1" applyBorder="1"/>
    <xf numFmtId="49" fontId="21" fillId="6" borderId="20" xfId="5" applyNumberFormat="1" applyFont="1" applyFill="1" applyBorder="1"/>
    <xf numFmtId="49" fontId="21" fillId="0" borderId="8" xfId="5" applyNumberFormat="1" applyFont="1" applyBorder="1" applyAlignment="1">
      <alignment horizontal="center"/>
    </xf>
    <xf numFmtId="9" fontId="41" fillId="0" borderId="12" xfId="5" applyNumberFormat="1" applyFont="1" applyBorder="1"/>
    <xf numFmtId="9" fontId="43" fillId="14" borderId="0" xfId="12" applyFont="1" applyFill="1" applyBorder="1" applyAlignment="1" applyProtection="1">
      <alignment horizontal="center"/>
      <protection locked="0"/>
    </xf>
    <xf numFmtId="0" fontId="44" fillId="0" borderId="0" xfId="5" applyFont="1" applyAlignment="1">
      <alignment horizontal="center"/>
    </xf>
    <xf numFmtId="0" fontId="40" fillId="0" borderId="0" xfId="5" applyFont="1" applyAlignment="1" applyProtection="1">
      <alignment horizontal="center"/>
      <protection locked="0"/>
    </xf>
    <xf numFmtId="0" fontId="40" fillId="0" borderId="12" xfId="5" applyFont="1" applyBorder="1" applyAlignment="1" applyProtection="1">
      <alignment vertical="center"/>
      <protection locked="0"/>
    </xf>
    <xf numFmtId="0" fontId="41" fillId="0" borderId="7" xfId="5" applyFont="1" applyBorder="1" applyAlignment="1" applyProtection="1">
      <alignment horizontal="center" vertical="center"/>
      <protection locked="0"/>
    </xf>
    <xf numFmtId="0" fontId="23" fillId="0" borderId="5" xfId="5" applyBorder="1" applyProtection="1">
      <protection locked="0"/>
    </xf>
    <xf numFmtId="0" fontId="23" fillId="0" borderId="72" xfId="5" applyBorder="1" applyProtection="1">
      <protection locked="0"/>
    </xf>
    <xf numFmtId="0" fontId="23" fillId="0" borderId="38" xfId="5" applyBorder="1" applyProtection="1">
      <protection locked="0"/>
    </xf>
    <xf numFmtId="0" fontId="42" fillId="0" borderId="12" xfId="5" applyFont="1" applyBorder="1" applyProtection="1">
      <protection locked="0"/>
    </xf>
    <xf numFmtId="0" fontId="42" fillId="0" borderId="0" xfId="5" applyFont="1" applyAlignment="1" applyProtection="1">
      <alignment vertical="center"/>
      <protection locked="0"/>
    </xf>
    <xf numFmtId="49" fontId="21" fillId="3" borderId="10" xfId="5" applyNumberFormat="1" applyFont="1" applyFill="1" applyBorder="1" applyAlignment="1">
      <alignment horizontal="right"/>
    </xf>
    <xf numFmtId="49" fontId="21" fillId="10" borderId="1" xfId="5" applyNumberFormat="1" applyFont="1" applyFill="1" applyBorder="1" applyAlignment="1">
      <alignment horizontal="right"/>
    </xf>
    <xf numFmtId="0" fontId="3" fillId="0" borderId="1" xfId="2" applyFont="1" applyBorder="1" applyAlignment="1">
      <alignment horizontal="center" vertical="center" readingOrder="1"/>
    </xf>
    <xf numFmtId="0" fontId="3" fillId="0" borderId="4" xfId="2" applyFont="1" applyBorder="1" applyAlignment="1">
      <alignment horizontal="center" vertical="center" readingOrder="1"/>
    </xf>
    <xf numFmtId="49" fontId="3" fillId="6" borderId="8" xfId="0" applyNumberFormat="1" applyFont="1" applyFill="1" applyBorder="1" applyAlignment="1">
      <alignment horizontal="right"/>
    </xf>
    <xf numFmtId="49" fontId="3" fillId="0" borderId="8" xfId="0" applyNumberFormat="1" applyFont="1" applyBorder="1" applyAlignment="1">
      <alignment horizontal="right"/>
    </xf>
    <xf numFmtId="49" fontId="3" fillId="6" borderId="1" xfId="5" applyNumberFormat="1" applyFont="1" applyFill="1" applyBorder="1" applyAlignment="1">
      <alignment horizontal="right"/>
    </xf>
    <xf numFmtId="49" fontId="3" fillId="6" borderId="19" xfId="5" applyNumberFormat="1" applyFont="1" applyFill="1" applyBorder="1" applyAlignment="1">
      <alignment horizontal="right"/>
    </xf>
    <xf numFmtId="49" fontId="3" fillId="0" borderId="7" xfId="5" applyNumberFormat="1" applyFont="1" applyBorder="1" applyAlignment="1">
      <alignment horizontal="right"/>
    </xf>
    <xf numFmtId="49" fontId="3" fillId="3" borderId="8" xfId="0" applyNumberFormat="1" applyFont="1" applyFill="1" applyBorder="1" applyAlignment="1">
      <alignment horizontal="right"/>
    </xf>
    <xf numFmtId="49" fontId="3" fillId="0" borderId="15" xfId="0" applyNumberFormat="1" applyFont="1" applyBorder="1" applyAlignment="1">
      <alignment horizontal="right"/>
    </xf>
    <xf numFmtId="49" fontId="3" fillId="6" borderId="8" xfId="18" applyNumberFormat="1" applyFont="1" applyFill="1" applyBorder="1" applyAlignment="1">
      <alignment horizontal="right"/>
    </xf>
    <xf numFmtId="1" fontId="3" fillId="6" borderId="8" xfId="18" applyNumberFormat="1" applyFont="1" applyFill="1" applyBorder="1" applyAlignment="1">
      <alignment horizontal="right"/>
    </xf>
    <xf numFmtId="49" fontId="3" fillId="0" borderId="12" xfId="5" applyNumberFormat="1" applyFont="1" applyBorder="1" applyAlignment="1">
      <alignment horizontal="right"/>
    </xf>
    <xf numFmtId="49" fontId="3" fillId="0" borderId="1" xfId="7" applyNumberFormat="1" applyFont="1" applyBorder="1" applyAlignment="1">
      <alignment horizontal="right"/>
    </xf>
    <xf numFmtId="49" fontId="3" fillId="6" borderId="8" xfId="7" applyNumberFormat="1" applyFont="1" applyFill="1" applyBorder="1" applyAlignment="1">
      <alignment horizontal="right"/>
    </xf>
    <xf numFmtId="49" fontId="3" fillId="8" borderId="8" xfId="0" applyNumberFormat="1" applyFont="1" applyFill="1" applyBorder="1" applyAlignment="1">
      <alignment horizontal="right"/>
    </xf>
    <xf numFmtId="49" fontId="3" fillId="0" borderId="8" xfId="7" applyNumberFormat="1" applyFont="1" applyBorder="1" applyAlignment="1">
      <alignment horizontal="right"/>
    </xf>
    <xf numFmtId="49" fontId="3" fillId="0" borderId="8" xfId="0" applyNumberFormat="1" applyFont="1" applyBorder="1" applyAlignment="1">
      <alignment horizontal="right" vertical="center"/>
    </xf>
    <xf numFmtId="49" fontId="3" fillId="33" borderId="8" xfId="0" applyNumberFormat="1" applyFont="1" applyFill="1" applyBorder="1" applyAlignment="1">
      <alignment horizontal="right"/>
    </xf>
    <xf numFmtId="49" fontId="3" fillId="6" borderId="8" xfId="0" applyNumberFormat="1" applyFont="1" applyFill="1" applyBorder="1" applyAlignment="1">
      <alignment horizontal="right" readingOrder="1"/>
    </xf>
    <xf numFmtId="49" fontId="3" fillId="6" borderId="12" xfId="0" applyNumberFormat="1" applyFont="1" applyFill="1" applyBorder="1" applyAlignment="1">
      <alignment horizontal="right"/>
    </xf>
    <xf numFmtId="49" fontId="3" fillId="11" borderId="8" xfId="7" applyNumberFormat="1" applyFont="1" applyFill="1" applyBorder="1" applyAlignment="1">
      <alignment horizontal="right"/>
    </xf>
    <xf numFmtId="49" fontId="3" fillId="20" borderId="8" xfId="7" applyNumberFormat="1" applyFont="1" applyFill="1" applyBorder="1" applyAlignment="1">
      <alignment horizontal="right"/>
    </xf>
    <xf numFmtId="49" fontId="3" fillId="0" borderId="8" xfId="0" applyNumberFormat="1" applyFont="1" applyBorder="1" applyAlignment="1">
      <alignment horizontal="right" readingOrder="1"/>
    </xf>
    <xf numFmtId="0" fontId="3" fillId="3" borderId="47" xfId="5" applyFont="1" applyFill="1" applyBorder="1"/>
    <xf numFmtId="0" fontId="3" fillId="20" borderId="1" xfId="5" applyFont="1" applyFill="1" applyBorder="1"/>
    <xf numFmtId="0" fontId="3" fillId="8" borderId="1" xfId="5" applyFont="1" applyFill="1" applyBorder="1"/>
    <xf numFmtId="0" fontId="3" fillId="6" borderId="1" xfId="5" applyFont="1" applyFill="1" applyBorder="1"/>
    <xf numFmtId="0" fontId="26" fillId="0" borderId="6" xfId="5" applyFont="1" applyBorder="1" applyAlignment="1">
      <alignment horizontal="center"/>
    </xf>
    <xf numFmtId="49" fontId="26" fillId="0" borderId="1" xfId="5" applyNumberFormat="1" applyFont="1" applyBorder="1" applyAlignment="1" applyProtection="1">
      <alignment horizontal="center"/>
      <protection locked="0"/>
    </xf>
    <xf numFmtId="0" fontId="3" fillId="6" borderId="1" xfId="5" applyFont="1" applyFill="1" applyBorder="1" applyAlignment="1">
      <alignment horizontal="right"/>
    </xf>
    <xf numFmtId="0" fontId="3" fillId="3" borderId="1" xfId="5" applyFont="1" applyFill="1" applyBorder="1" applyAlignment="1">
      <alignment horizontal="right"/>
    </xf>
    <xf numFmtId="0" fontId="3" fillId="3" borderId="1" xfId="5" applyFont="1" applyFill="1" applyBorder="1"/>
    <xf numFmtId="0" fontId="54" fillId="0" borderId="54" xfId="5" applyFont="1" applyBorder="1" applyAlignment="1" applyProtection="1">
      <alignment horizontal="center"/>
      <protection locked="0"/>
    </xf>
    <xf numFmtId="0" fontId="54" fillId="0" borderId="1" xfId="5" applyFont="1" applyBorder="1" applyAlignment="1" applyProtection="1">
      <alignment horizontal="center"/>
      <protection locked="0"/>
    </xf>
    <xf numFmtId="0" fontId="2" fillId="0" borderId="1" xfId="3" applyFont="1" applyBorder="1" applyProtection="1">
      <protection locked="0"/>
    </xf>
    <xf numFmtId="0" fontId="14" fillId="0" borderId="1" xfId="3" applyBorder="1" applyProtection="1">
      <protection locked="0"/>
    </xf>
    <xf numFmtId="0" fontId="2" fillId="0" borderId="1" xfId="3" applyFont="1" applyBorder="1" applyAlignment="1" applyProtection="1">
      <alignment horizontal="center"/>
      <protection locked="0"/>
    </xf>
    <xf numFmtId="0" fontId="21" fillId="6" borderId="8" xfId="5" applyFont="1" applyFill="1" applyBorder="1"/>
    <xf numFmtId="0" fontId="21" fillId="4" borderId="1" xfId="5" applyFont="1" applyFill="1" applyBorder="1" applyProtection="1">
      <protection locked="0"/>
    </xf>
    <xf numFmtId="49" fontId="26" fillId="4" borderId="1" xfId="5" applyNumberFormat="1" applyFont="1" applyFill="1" applyBorder="1" applyAlignment="1" applyProtection="1">
      <alignment horizontal="center"/>
      <protection locked="0"/>
    </xf>
    <xf numFmtId="0" fontId="26" fillId="4" borderId="1" xfId="5" applyFont="1" applyFill="1" applyBorder="1" applyAlignment="1" applyProtection="1">
      <alignment horizontal="right"/>
      <protection locked="0"/>
    </xf>
    <xf numFmtId="0" fontId="26" fillId="4" borderId="1" xfId="5" applyFont="1" applyFill="1" applyBorder="1" applyAlignment="1">
      <alignment horizontal="center"/>
    </xf>
    <xf numFmtId="49" fontId="21" fillId="4" borderId="1" xfId="5" applyNumberFormat="1" applyFont="1" applyFill="1" applyBorder="1" applyAlignment="1">
      <alignment horizontal="right"/>
    </xf>
    <xf numFmtId="0" fontId="41" fillId="0" borderId="13" xfId="5" applyFont="1" applyBorder="1" applyAlignment="1">
      <alignment horizontal="center"/>
    </xf>
    <xf numFmtId="0" fontId="73" fillId="3" borderId="0" xfId="5" applyFont="1" applyFill="1" applyAlignment="1" applyProtection="1">
      <alignment horizontal="right" vertical="center"/>
      <protection locked="0"/>
    </xf>
    <xf numFmtId="0" fontId="23" fillId="0" borderId="0" xfId="5" applyAlignment="1" applyProtection="1">
      <alignment horizontal="right" vertical="center"/>
      <protection locked="0"/>
    </xf>
    <xf numFmtId="0" fontId="73" fillId="0" borderId="0" xfId="5" applyFont="1" applyAlignment="1" applyProtection="1">
      <alignment horizontal="right" vertical="center"/>
      <protection locked="0"/>
    </xf>
    <xf numFmtId="0" fontId="43" fillId="0" borderId="0" xfId="5" applyFont="1" applyAlignment="1">
      <alignment horizontal="center"/>
    </xf>
    <xf numFmtId="167" fontId="41" fillId="0" borderId="0" xfId="5" applyNumberFormat="1" applyFont="1" applyProtection="1">
      <protection locked="0"/>
    </xf>
    <xf numFmtId="167" fontId="41" fillId="16" borderId="0" xfId="5" applyNumberFormat="1" applyFont="1" applyFill="1"/>
    <xf numFmtId="167" fontId="40" fillId="17" borderId="0" xfId="5" applyNumberFormat="1" applyFont="1" applyFill="1"/>
    <xf numFmtId="167" fontId="50" fillId="0" borderId="0" xfId="5" applyNumberFormat="1" applyFont="1"/>
    <xf numFmtId="0" fontId="73" fillId="3" borderId="0" xfId="5" applyFont="1" applyFill="1" applyAlignment="1" applyProtection="1">
      <alignment horizontal="right" vertical="center" wrapText="1"/>
      <protection locked="0"/>
    </xf>
    <xf numFmtId="0" fontId="44" fillId="0" borderId="0" xfId="5" applyFont="1" applyAlignment="1" applyProtection="1">
      <alignment horizontal="right" vertical="center"/>
      <protection locked="0"/>
    </xf>
    <xf numFmtId="49" fontId="42" fillId="0" borderId="0" xfId="5" applyNumberFormat="1" applyFont="1" applyAlignment="1" applyProtection="1">
      <alignment horizontal="center"/>
      <protection locked="0"/>
    </xf>
    <xf numFmtId="0" fontId="42" fillId="0" borderId="73" xfId="17" applyFont="1" applyBorder="1" applyAlignment="1">
      <alignment horizontal="center"/>
    </xf>
    <xf numFmtId="0" fontId="42" fillId="0" borderId="23" xfId="13" applyFont="1" applyBorder="1" applyAlignment="1">
      <alignment horizontal="center"/>
    </xf>
    <xf numFmtId="0" fontId="85" fillId="0" borderId="23" xfId="13" applyFont="1" applyBorder="1" applyAlignment="1">
      <alignment horizontal="center"/>
    </xf>
    <xf numFmtId="0" fontId="42" fillId="3" borderId="74" xfId="17" quotePrefix="1" applyFont="1" applyFill="1" applyBorder="1" applyAlignment="1">
      <alignment horizontal="center"/>
    </xf>
    <xf numFmtId="0" fontId="42" fillId="0" borderId="74" xfId="13" applyFont="1" applyBorder="1" applyAlignment="1">
      <alignment horizontal="center"/>
    </xf>
    <xf numFmtId="0" fontId="44" fillId="4" borderId="74" xfId="17" applyFont="1" applyFill="1" applyBorder="1" applyAlignment="1">
      <alignment horizontal="center"/>
    </xf>
    <xf numFmtId="0" fontId="44" fillId="4" borderId="74" xfId="13" applyFont="1" applyFill="1" applyBorder="1" applyAlignment="1">
      <alignment horizontal="center"/>
    </xf>
    <xf numFmtId="0" fontId="83" fillId="4" borderId="74" xfId="13" applyFont="1" applyFill="1" applyBorder="1" applyAlignment="1">
      <alignment horizontal="center"/>
    </xf>
    <xf numFmtId="0" fontId="21" fillId="0" borderId="74" xfId="13" applyFont="1" applyBorder="1"/>
    <xf numFmtId="0" fontId="83" fillId="0" borderId="74" xfId="13" applyFont="1" applyBorder="1"/>
    <xf numFmtId="0" fontId="81" fillId="0" borderId="0" xfId="0" applyFont="1"/>
    <xf numFmtId="0" fontId="83" fillId="0" borderId="75" xfId="13" applyFont="1" applyBorder="1"/>
    <xf numFmtId="0" fontId="1" fillId="0" borderId="8" xfId="5" applyFont="1" applyBorder="1"/>
    <xf numFmtId="0" fontId="1" fillId="6" borderId="8" xfId="5" applyFont="1" applyFill="1" applyBorder="1"/>
    <xf numFmtId="0" fontId="1" fillId="3" borderId="8" xfId="5" applyFont="1" applyFill="1" applyBorder="1" applyAlignment="1">
      <alignment horizontal="right"/>
    </xf>
    <xf numFmtId="0" fontId="1" fillId="6" borderId="8" xfId="5" applyFont="1" applyFill="1" applyBorder="1" applyAlignment="1">
      <alignment horizontal="right"/>
    </xf>
    <xf numFmtId="0" fontId="1" fillId="0" borderId="8" xfId="7" applyFont="1" applyBorder="1"/>
    <xf numFmtId="0" fontId="1" fillId="3" borderId="8" xfId="7" applyFont="1" applyFill="1" applyBorder="1"/>
    <xf numFmtId="0" fontId="1" fillId="3" borderId="8" xfId="5" applyFont="1" applyFill="1" applyBorder="1"/>
    <xf numFmtId="49" fontId="21" fillId="7" borderId="76" xfId="5" applyNumberFormat="1" applyFont="1" applyFill="1" applyBorder="1" applyAlignment="1" applyProtection="1">
      <alignment horizontal="right"/>
      <protection locked="0"/>
    </xf>
    <xf numFmtId="49" fontId="1" fillId="3" borderId="8" xfId="5" applyNumberFormat="1" applyFont="1" applyFill="1" applyBorder="1" applyAlignment="1">
      <alignment horizontal="right"/>
    </xf>
    <xf numFmtId="49" fontId="1" fillId="6" borderId="8" xfId="5" applyNumberFormat="1" applyFont="1" applyFill="1" applyBorder="1" applyAlignment="1">
      <alignment horizontal="right"/>
    </xf>
    <xf numFmtId="49" fontId="1" fillId="3" borderId="1" xfId="5" applyNumberFormat="1" applyFont="1" applyFill="1" applyBorder="1" applyAlignment="1">
      <alignment horizontal="right"/>
    </xf>
    <xf numFmtId="49" fontId="1" fillId="0" borderId="1" xfId="5" applyNumberFormat="1" applyFont="1" applyBorder="1" applyAlignment="1">
      <alignment horizontal="right"/>
    </xf>
    <xf numFmtId="0" fontId="81" fillId="0" borderId="14" xfId="0" applyFont="1" applyBorder="1"/>
    <xf numFmtId="0" fontId="21" fillId="0" borderId="14" xfId="3" applyFont="1" applyBorder="1" applyProtection="1">
      <protection locked="0"/>
    </xf>
    <xf numFmtId="0" fontId="44" fillId="4" borderId="0" xfId="17" applyFont="1" applyFill="1" applyAlignment="1">
      <alignment horizontal="center"/>
    </xf>
    <xf numFmtId="0" fontId="44" fillId="4" borderId="0" xfId="13" applyFont="1" applyFill="1" applyAlignment="1">
      <alignment horizontal="center"/>
    </xf>
    <xf numFmtId="0" fontId="21" fillId="0" borderId="0" xfId="13" applyFont="1"/>
    <xf numFmtId="0" fontId="83" fillId="0" borderId="0" xfId="13" applyFont="1"/>
    <xf numFmtId="0" fontId="83" fillId="0" borderId="77" xfId="13" applyFont="1" applyBorder="1"/>
    <xf numFmtId="0" fontId="83" fillId="0" borderId="14" xfId="13" applyFont="1" applyBorder="1"/>
    <xf numFmtId="0" fontId="21" fillId="0" borderId="1" xfId="37" applyFont="1" applyBorder="1"/>
    <xf numFmtId="0" fontId="21" fillId="27" borderId="11" xfId="3" applyFont="1" applyFill="1" applyBorder="1" applyAlignment="1">
      <alignment horizontal="center"/>
    </xf>
    <xf numFmtId="0" fontId="81" fillId="0" borderId="0" xfId="19" applyFont="1"/>
    <xf numFmtId="0" fontId="21" fillId="0" borderId="12" xfId="3" applyFont="1" applyBorder="1" applyAlignment="1" applyProtection="1">
      <alignment horizontal="center"/>
      <protection locked="0"/>
    </xf>
    <xf numFmtId="0" fontId="70" fillId="23" borderId="12" xfId="0" applyFont="1" applyFill="1" applyBorder="1" applyAlignment="1">
      <alignment horizontal="center"/>
    </xf>
    <xf numFmtId="0" fontId="21" fillId="0" borderId="0" xfId="3" applyFont="1" applyAlignment="1" applyProtection="1">
      <alignment horizontal="center" vertical="center"/>
      <protection locked="0"/>
    </xf>
    <xf numFmtId="49" fontId="1" fillId="6" borderId="1" xfId="5" applyNumberFormat="1" applyFont="1" applyFill="1" applyBorder="1"/>
    <xf numFmtId="0" fontId="21" fillId="20" borderId="1" xfId="5" applyFont="1" applyFill="1" applyBorder="1" applyAlignment="1">
      <alignment horizontal="right" vertical="center" readingOrder="2"/>
    </xf>
    <xf numFmtId="0" fontId="42" fillId="3" borderId="0" xfId="17" quotePrefix="1" applyFont="1" applyFill="1" applyAlignment="1">
      <alignment horizontal="center"/>
    </xf>
    <xf numFmtId="0" fontId="90" fillId="0" borderId="74" xfId="37" applyFont="1" applyBorder="1"/>
    <xf numFmtId="49" fontId="40" fillId="3" borderId="0" xfId="17" quotePrefix="1" applyNumberFormat="1" applyFont="1" applyFill="1" applyAlignment="1">
      <alignment horizontal="center"/>
    </xf>
    <xf numFmtId="0" fontId="41" fillId="3" borderId="0" xfId="17" applyFont="1" applyFill="1" applyAlignment="1">
      <alignment horizontal="center"/>
    </xf>
    <xf numFmtId="0" fontId="42" fillId="3" borderId="0" xfId="17" applyFont="1" applyFill="1" applyAlignment="1">
      <alignment horizontal="center"/>
    </xf>
    <xf numFmtId="0" fontId="42" fillId="3" borderId="0" xfId="37" applyFont="1" applyFill="1" applyAlignment="1">
      <alignment horizontal="center"/>
    </xf>
    <xf numFmtId="0" fontId="85" fillId="3" borderId="0" xfId="37" applyFont="1" applyFill="1" applyAlignment="1">
      <alignment horizontal="center"/>
    </xf>
    <xf numFmtId="0" fontId="44" fillId="3" borderId="0" xfId="17" applyFont="1" applyFill="1" applyAlignment="1">
      <alignment horizontal="center"/>
    </xf>
    <xf numFmtId="0" fontId="44" fillId="3" borderId="0" xfId="37" applyFont="1" applyFill="1" applyAlignment="1">
      <alignment horizontal="center"/>
    </xf>
    <xf numFmtId="0" fontId="83" fillId="3" borderId="0" xfId="37" applyFont="1" applyFill="1" applyAlignment="1">
      <alignment horizontal="center"/>
    </xf>
    <xf numFmtId="0" fontId="21" fillId="3" borderId="0" xfId="37" applyFont="1" applyFill="1"/>
    <xf numFmtId="0" fontId="83" fillId="3" borderId="0" xfId="37" applyFont="1" applyFill="1"/>
    <xf numFmtId="0" fontId="81" fillId="3" borderId="0" xfId="19" applyFont="1" applyFill="1"/>
    <xf numFmtId="0" fontId="90" fillId="3" borderId="0" xfId="37" applyFont="1" applyFill="1"/>
    <xf numFmtId="0" fontId="14" fillId="3" borderId="0" xfId="3" applyFill="1" applyProtection="1">
      <protection locked="0"/>
    </xf>
    <xf numFmtId="0" fontId="61" fillId="3" borderId="0" xfId="19" applyFill="1"/>
    <xf numFmtId="49" fontId="87" fillId="3" borderId="0" xfId="17" applyNumberFormat="1" applyFont="1" applyFill="1" applyAlignment="1">
      <alignment horizontal="center"/>
    </xf>
    <xf numFmtId="49" fontId="87" fillId="3" borderId="0" xfId="37" applyNumberFormat="1" applyFont="1" applyFill="1" applyAlignment="1">
      <alignment horizontal="center"/>
    </xf>
    <xf numFmtId="49" fontId="40" fillId="3" borderId="0" xfId="37" applyNumberFormat="1" applyFont="1" applyFill="1" applyAlignment="1">
      <alignment horizontal="center"/>
    </xf>
    <xf numFmtId="0" fontId="41" fillId="3" borderId="0" xfId="37" applyFont="1" applyFill="1" applyAlignment="1">
      <alignment horizontal="center"/>
    </xf>
    <xf numFmtId="0" fontId="89" fillId="3" borderId="0" xfId="37" applyFont="1" applyFill="1"/>
    <xf numFmtId="0" fontId="74" fillId="3" borderId="0" xfId="19" applyFont="1" applyFill="1" applyAlignment="1">
      <alignment horizontal="center"/>
    </xf>
    <xf numFmtId="0" fontId="91" fillId="3" borderId="0" xfId="19" applyFont="1" applyFill="1" applyAlignment="1">
      <alignment horizontal="center"/>
    </xf>
    <xf numFmtId="0" fontId="44" fillId="3" borderId="0" xfId="17" applyFont="1" applyFill="1"/>
    <xf numFmtId="0" fontId="44" fillId="3" borderId="0" xfId="17" applyFont="1" applyFill="1" applyAlignment="1">
      <alignment horizontal="right"/>
    </xf>
    <xf numFmtId="0" fontId="86" fillId="3" borderId="0" xfId="17" applyFont="1" applyFill="1" applyAlignment="1">
      <alignment horizontal="center"/>
    </xf>
    <xf numFmtId="49" fontId="69" fillId="3" borderId="8" xfId="0" applyNumberFormat="1" applyFont="1" applyFill="1" applyBorder="1" applyAlignment="1">
      <alignment horizontal="right"/>
    </xf>
    <xf numFmtId="166" fontId="82" fillId="23" borderId="1" xfId="0" applyNumberFormat="1" applyFont="1" applyFill="1" applyBorder="1" applyAlignment="1">
      <alignment horizontal="center"/>
    </xf>
    <xf numFmtId="1" fontId="69" fillId="6" borderId="8" xfId="0" applyNumberFormat="1" applyFont="1" applyFill="1" applyBorder="1" applyAlignment="1">
      <alignment horizontal="center"/>
    </xf>
    <xf numFmtId="1" fontId="69" fillId="0" borderId="8" xfId="0" applyNumberFormat="1" applyFont="1" applyBorder="1" applyAlignment="1">
      <alignment horizontal="right"/>
    </xf>
    <xf numFmtId="0" fontId="21" fillId="0" borderId="7" xfId="3" applyFont="1" applyBorder="1" applyAlignment="1" applyProtection="1">
      <alignment horizontal="right"/>
      <protection locked="0"/>
    </xf>
    <xf numFmtId="1" fontId="21" fillId="6" borderId="1" xfId="0" applyNumberFormat="1" applyFont="1" applyFill="1" applyBorder="1" applyAlignment="1">
      <alignment horizontal="right"/>
    </xf>
    <xf numFmtId="49" fontId="69" fillId="0" borderId="8" xfId="5" applyNumberFormat="1" applyFont="1" applyBorder="1" applyAlignment="1">
      <alignment horizontal="center"/>
    </xf>
    <xf numFmtId="49" fontId="92" fillId="6" borderId="68" xfId="5" applyNumberFormat="1" applyFont="1" applyFill="1" applyBorder="1" applyAlignment="1">
      <alignment horizontal="center"/>
    </xf>
    <xf numFmtId="49" fontId="92" fillId="6" borderId="1" xfId="5" applyNumberFormat="1" applyFont="1" applyFill="1" applyBorder="1" applyAlignment="1">
      <alignment horizontal="center"/>
    </xf>
    <xf numFmtId="49" fontId="93" fillId="6" borderId="8" xfId="18" applyNumberFormat="1" applyFont="1" applyFill="1" applyBorder="1" applyAlignment="1">
      <alignment horizontal="center"/>
    </xf>
    <xf numFmtId="49" fontId="69" fillId="0" borderId="8" xfId="5" applyNumberFormat="1" applyFont="1" applyBorder="1" applyAlignment="1">
      <alignment horizontal="center" vertical="center"/>
    </xf>
    <xf numFmtId="49" fontId="69" fillId="0" borderId="8" xfId="3" applyNumberFormat="1" applyFont="1" applyBorder="1" applyAlignment="1">
      <alignment horizontal="center"/>
    </xf>
    <xf numFmtId="49" fontId="94" fillId="24" borderId="8" xfId="0" applyNumberFormat="1" applyFont="1" applyFill="1" applyBorder="1" applyAlignment="1">
      <alignment horizontal="right" readingOrder="1"/>
    </xf>
    <xf numFmtId="49" fontId="94" fillId="6" borderId="8" xfId="0" applyNumberFormat="1" applyFont="1" applyFill="1" applyBorder="1" applyAlignment="1">
      <alignment horizontal="center" readingOrder="1"/>
    </xf>
    <xf numFmtId="49" fontId="94" fillId="24" borderId="8" xfId="0" applyNumberFormat="1" applyFont="1" applyFill="1" applyBorder="1" applyAlignment="1">
      <alignment horizontal="center" readingOrder="1"/>
    </xf>
    <xf numFmtId="49" fontId="95" fillId="3" borderId="8" xfId="10" applyNumberFormat="1" applyFont="1" applyFill="1" applyBorder="1" applyAlignment="1">
      <alignment horizontal="center"/>
    </xf>
    <xf numFmtId="49" fontId="69" fillId="6" borderId="1" xfId="5" applyNumberFormat="1" applyFont="1" applyFill="1" applyBorder="1" applyAlignment="1">
      <alignment horizontal="center"/>
    </xf>
    <xf numFmtId="49" fontId="84" fillId="6" borderId="8" xfId="0" applyNumberFormat="1" applyFont="1" applyFill="1" applyBorder="1" applyAlignment="1">
      <alignment horizontal="center"/>
    </xf>
    <xf numFmtId="49" fontId="69" fillId="8" borderId="8" xfId="0" applyNumberFormat="1" applyFont="1" applyFill="1" applyBorder="1" applyAlignment="1">
      <alignment horizontal="center"/>
    </xf>
    <xf numFmtId="49" fontId="96" fillId="24" borderId="8" xfId="0" applyNumberFormat="1" applyFont="1" applyFill="1" applyBorder="1" applyAlignment="1">
      <alignment horizontal="center" readingOrder="1"/>
    </xf>
    <xf numFmtId="49" fontId="69" fillId="6" borderId="12" xfId="7" applyNumberFormat="1" applyFont="1" applyFill="1" applyBorder="1" applyAlignment="1">
      <alignment horizontal="center"/>
    </xf>
    <xf numFmtId="49" fontId="69" fillId="6" borderId="22" xfId="7" applyNumberFormat="1" applyFont="1" applyFill="1" applyBorder="1" applyAlignment="1">
      <alignment horizontal="center"/>
    </xf>
    <xf numFmtId="166" fontId="82" fillId="23" borderId="6" xfId="0" applyNumberFormat="1" applyFont="1" applyFill="1" applyBorder="1" applyAlignment="1">
      <alignment horizontal="center"/>
    </xf>
    <xf numFmtId="49" fontId="69" fillId="0" borderId="1" xfId="5" applyNumberFormat="1" applyFont="1" applyBorder="1" applyAlignment="1" applyProtection="1">
      <alignment horizontal="center"/>
      <protection locked="0"/>
    </xf>
    <xf numFmtId="49" fontId="69" fillId="3" borderId="1" xfId="0" applyNumberFormat="1" applyFont="1" applyFill="1" applyBorder="1" applyAlignment="1">
      <alignment horizontal="center"/>
    </xf>
    <xf numFmtId="49" fontId="69" fillId="0" borderId="1" xfId="3" applyNumberFormat="1" applyFont="1" applyBorder="1" applyAlignment="1" applyProtection="1">
      <alignment horizontal="center"/>
      <protection locked="0"/>
    </xf>
    <xf numFmtId="49" fontId="69" fillId="0" borderId="6" xfId="3" applyNumberFormat="1" applyFont="1" applyBorder="1" applyAlignment="1" applyProtection="1">
      <alignment horizontal="center"/>
      <protection locked="0"/>
    </xf>
    <xf numFmtId="49" fontId="21" fillId="3" borderId="6" xfId="0" applyNumberFormat="1" applyFont="1" applyFill="1" applyBorder="1" applyAlignment="1">
      <alignment horizontal="right"/>
    </xf>
    <xf numFmtId="49" fontId="14" fillId="0" borderId="6" xfId="3" applyNumberFormat="1" applyBorder="1" applyAlignment="1" applyProtection="1">
      <alignment horizontal="right"/>
      <protection locked="0"/>
    </xf>
    <xf numFmtId="0" fontId="14" fillId="0" borderId="9" xfId="3" applyBorder="1" applyAlignment="1" applyProtection="1">
      <alignment horizontal="center" vertical="center"/>
      <protection locked="0"/>
    </xf>
    <xf numFmtId="0" fontId="14" fillId="0" borderId="16" xfId="3" applyBorder="1" applyAlignment="1" applyProtection="1">
      <alignment horizontal="center" vertical="center"/>
      <protection locked="0"/>
    </xf>
    <xf numFmtId="0" fontId="74" fillId="3" borderId="0" xfId="19" applyFont="1" applyFill="1" applyAlignment="1">
      <alignment horizontal="center"/>
    </xf>
    <xf numFmtId="0" fontId="20" fillId="0" borderId="0" xfId="3" applyFont="1" applyAlignment="1" applyProtection="1">
      <alignment horizontal="center"/>
      <protection locked="0"/>
    </xf>
    <xf numFmtId="0" fontId="73" fillId="3" borderId="26" xfId="5" applyFont="1" applyFill="1" applyBorder="1" applyAlignment="1" applyProtection="1">
      <alignment horizontal="right" vertical="center" wrapText="1"/>
      <protection locked="0"/>
    </xf>
    <xf numFmtId="0" fontId="73" fillId="3" borderId="39" xfId="5" applyFont="1" applyFill="1" applyBorder="1" applyAlignment="1" applyProtection="1">
      <alignment horizontal="right" vertical="center" wrapText="1"/>
      <protection locked="0"/>
    </xf>
    <xf numFmtId="0" fontId="73" fillId="3" borderId="27" xfId="5" applyFont="1" applyFill="1" applyBorder="1" applyAlignment="1" applyProtection="1">
      <alignment horizontal="right" vertical="center" wrapText="1"/>
      <protection locked="0"/>
    </xf>
    <xf numFmtId="0" fontId="43" fillId="0" borderId="3" xfId="5" applyFont="1" applyBorder="1" applyAlignment="1">
      <alignment horizontal="center"/>
    </xf>
    <xf numFmtId="0" fontId="43" fillId="0" borderId="29" xfId="5" applyFont="1" applyBorder="1" applyAlignment="1">
      <alignment horizontal="center"/>
    </xf>
    <xf numFmtId="0" fontId="73" fillId="3" borderId="36" xfId="5" applyFont="1" applyFill="1" applyBorder="1" applyAlignment="1" applyProtection="1">
      <alignment horizontal="right" vertical="center"/>
      <protection locked="0"/>
    </xf>
    <xf numFmtId="0" fontId="73" fillId="3" borderId="0" xfId="5" applyFont="1" applyFill="1" applyAlignment="1" applyProtection="1">
      <alignment horizontal="right" vertical="center"/>
      <protection locked="0"/>
    </xf>
    <xf numFmtId="0" fontId="73" fillId="3" borderId="37" xfId="5" applyFont="1" applyFill="1" applyBorder="1" applyAlignment="1" applyProtection="1">
      <alignment horizontal="right" vertical="center"/>
      <protection locked="0"/>
    </xf>
    <xf numFmtId="0" fontId="23" fillId="0" borderId="36" xfId="5" applyBorder="1" applyAlignment="1" applyProtection="1">
      <alignment horizontal="right" vertical="center"/>
      <protection locked="0"/>
    </xf>
    <xf numFmtId="0" fontId="23" fillId="0" borderId="0" xfId="5" applyAlignment="1" applyProtection="1">
      <alignment horizontal="right" vertical="center"/>
      <protection locked="0"/>
    </xf>
    <xf numFmtId="0" fontId="23" fillId="0" borderId="37" xfId="5" applyBorder="1" applyAlignment="1" applyProtection="1">
      <alignment horizontal="right" vertical="center"/>
      <protection locked="0"/>
    </xf>
    <xf numFmtId="0" fontId="73" fillId="0" borderId="36" xfId="5" applyFont="1" applyBorder="1" applyAlignment="1" applyProtection="1">
      <alignment horizontal="right" vertical="center"/>
      <protection locked="0"/>
    </xf>
    <xf numFmtId="0" fontId="73" fillId="0" borderId="0" xfId="5" applyFont="1" applyAlignment="1" applyProtection="1">
      <alignment horizontal="right" vertical="center"/>
      <protection locked="0"/>
    </xf>
    <xf numFmtId="0" fontId="73" fillId="0" borderId="37" xfId="5" applyFont="1" applyBorder="1" applyAlignment="1" applyProtection="1">
      <alignment horizontal="right" vertical="center"/>
      <protection locked="0"/>
    </xf>
    <xf numFmtId="0" fontId="44" fillId="0" borderId="5" xfId="5" applyFont="1" applyBorder="1" applyAlignment="1" applyProtection="1">
      <alignment horizontal="right" vertical="center"/>
      <protection locked="0"/>
    </xf>
    <xf numFmtId="0" fontId="44" fillId="0" borderId="72" xfId="5" applyFont="1" applyBorder="1" applyAlignment="1" applyProtection="1">
      <alignment horizontal="right" vertical="center"/>
      <protection locked="0"/>
    </xf>
    <xf numFmtId="0" fontId="44" fillId="0" borderId="38" xfId="5" applyFont="1" applyBorder="1" applyAlignment="1" applyProtection="1">
      <alignment horizontal="right" vertical="center"/>
      <protection locked="0"/>
    </xf>
    <xf numFmtId="0" fontId="40" fillId="0" borderId="12" xfId="5" applyFont="1" applyBorder="1" applyAlignment="1">
      <alignment horizontal="left"/>
    </xf>
    <xf numFmtId="0" fontId="40" fillId="0" borderId="11" xfId="5" applyFont="1" applyBorder="1" applyAlignment="1">
      <alignment horizontal="left"/>
    </xf>
    <xf numFmtId="0" fontId="40" fillId="0" borderId="1" xfId="5" applyFont="1" applyBorder="1" applyAlignment="1">
      <alignment horizontal="left"/>
    </xf>
    <xf numFmtId="0" fontId="40" fillId="0" borderId="26" xfId="5" applyFont="1" applyBorder="1" applyAlignment="1">
      <alignment horizontal="center"/>
    </xf>
    <xf numFmtId="0" fontId="40" fillId="0" borderId="27" xfId="5" applyFont="1" applyBorder="1" applyAlignment="1">
      <alignment horizontal="center"/>
    </xf>
    <xf numFmtId="0" fontId="43" fillId="0" borderId="42" xfId="5" applyFont="1" applyBorder="1" applyAlignment="1">
      <alignment horizontal="center"/>
    </xf>
    <xf numFmtId="0" fontId="42" fillId="0" borderId="0" xfId="5" applyFont="1" applyAlignment="1" applyProtection="1">
      <alignment horizontal="center"/>
      <protection locked="0"/>
    </xf>
    <xf numFmtId="0" fontId="42" fillId="0" borderId="14" xfId="5" applyFont="1" applyBorder="1" applyAlignment="1" applyProtection="1">
      <alignment horizontal="center"/>
      <protection locked="0"/>
    </xf>
    <xf numFmtId="9" fontId="43" fillId="14" borderId="12" xfId="12" applyFont="1" applyFill="1" applyBorder="1" applyAlignment="1" applyProtection="1">
      <alignment horizontal="center"/>
      <protection locked="0"/>
    </xf>
    <xf numFmtId="9" fontId="43" fillId="14" borderId="24" xfId="12" applyFont="1" applyFill="1" applyBorder="1" applyAlignment="1" applyProtection="1">
      <alignment horizontal="center"/>
      <protection locked="0"/>
    </xf>
    <xf numFmtId="9" fontId="43" fillId="14" borderId="11" xfId="12" applyFont="1" applyFill="1" applyBorder="1" applyAlignment="1" applyProtection="1">
      <alignment horizontal="center"/>
      <protection locked="0"/>
    </xf>
    <xf numFmtId="0" fontId="40" fillId="0" borderId="6" xfId="5" applyFont="1" applyBorder="1" applyAlignment="1" applyProtection="1">
      <alignment horizontal="center" vertical="center"/>
      <protection locked="0"/>
    </xf>
    <xf numFmtId="0" fontId="40" fillId="0" borderId="7" xfId="5" applyFont="1" applyBorder="1" applyAlignment="1" applyProtection="1">
      <alignment horizontal="center" vertical="center"/>
      <protection locked="0"/>
    </xf>
    <xf numFmtId="0" fontId="40" fillId="0" borderId="30" xfId="5" applyFont="1" applyBorder="1" applyAlignment="1">
      <alignment horizontal="center" vertical="center"/>
    </xf>
    <xf numFmtId="0" fontId="40" fillId="0" borderId="33" xfId="5" applyFont="1" applyBorder="1" applyAlignment="1">
      <alignment horizontal="center" vertical="center"/>
    </xf>
    <xf numFmtId="0" fontId="40" fillId="0" borderId="34" xfId="5" applyFont="1" applyBorder="1" applyAlignment="1">
      <alignment horizontal="center" vertical="center"/>
    </xf>
    <xf numFmtId="0" fontId="42" fillId="3" borderId="45" xfId="5" applyFont="1" applyFill="1" applyBorder="1" applyAlignment="1">
      <alignment horizontal="center" vertical="center"/>
    </xf>
    <xf numFmtId="0" fontId="42" fillId="3" borderId="51" xfId="5" applyFont="1" applyFill="1" applyBorder="1" applyAlignment="1">
      <alignment horizontal="center" vertical="center"/>
    </xf>
    <xf numFmtId="0" fontId="40" fillId="0" borderId="26" xfId="5" applyFont="1" applyBorder="1" applyAlignment="1">
      <alignment horizontal="center" vertical="center"/>
    </xf>
    <xf numFmtId="0" fontId="40" fillId="0" borderId="36" xfId="5" applyFont="1" applyBorder="1" applyAlignment="1">
      <alignment horizontal="center" vertical="center"/>
    </xf>
    <xf numFmtId="0" fontId="40" fillId="0" borderId="5" xfId="5" applyFont="1" applyBorder="1" applyAlignment="1">
      <alignment horizontal="center" vertical="center"/>
    </xf>
    <xf numFmtId="0" fontId="42" fillId="3" borderId="26" xfId="5" applyFont="1" applyFill="1" applyBorder="1" applyAlignment="1">
      <alignment horizontal="center" vertical="center"/>
    </xf>
    <xf numFmtId="0" fontId="42" fillId="3" borderId="5" xfId="5" applyFont="1" applyFill="1" applyBorder="1" applyAlignment="1">
      <alignment horizontal="center" vertical="center"/>
    </xf>
    <xf numFmtId="0" fontId="42" fillId="3" borderId="36" xfId="5" applyFont="1" applyFill="1" applyBorder="1" applyAlignment="1">
      <alignment horizontal="center" vertical="center"/>
    </xf>
    <xf numFmtId="0" fontId="42" fillId="3" borderId="30" xfId="5" applyFont="1" applyFill="1" applyBorder="1" applyAlignment="1">
      <alignment horizontal="center" vertical="center"/>
    </xf>
    <xf numFmtId="0" fontId="42" fillId="3" borderId="50" xfId="5" applyFont="1" applyFill="1" applyBorder="1" applyAlignment="1">
      <alignment horizontal="center" vertical="center"/>
    </xf>
    <xf numFmtId="0" fontId="40" fillId="0" borderId="0" xfId="5" applyFont="1" applyAlignment="1">
      <alignment horizontal="center"/>
    </xf>
    <xf numFmtId="0" fontId="42" fillId="0" borderId="14" xfId="5" applyFont="1" applyBorder="1" applyAlignment="1">
      <alignment horizontal="center"/>
    </xf>
    <xf numFmtId="9" fontId="43" fillId="14" borderId="1" xfId="12" applyFont="1" applyFill="1" applyBorder="1" applyAlignment="1" applyProtection="1">
      <alignment horizontal="center"/>
      <protection locked="0"/>
    </xf>
    <xf numFmtId="14" fontId="40" fillId="0" borderId="0" xfId="5" applyNumberFormat="1" applyFont="1" applyAlignment="1">
      <alignment horizontal="center"/>
    </xf>
    <xf numFmtId="0" fontId="53" fillId="0" borderId="0" xfId="5" applyFont="1" applyAlignment="1">
      <alignment horizontal="center"/>
    </xf>
    <xf numFmtId="0" fontId="40" fillId="0" borderId="61" xfId="5" applyFont="1" applyBorder="1" applyAlignment="1">
      <alignment horizontal="center" vertical="center"/>
    </xf>
    <xf numFmtId="0" fontId="40" fillId="0" borderId="62" xfId="5" applyFont="1" applyBorder="1" applyAlignment="1">
      <alignment horizontal="center" vertical="center"/>
    </xf>
    <xf numFmtId="0" fontId="40" fillId="0" borderId="63" xfId="5" applyFont="1" applyBorder="1" applyAlignment="1">
      <alignment horizontal="center" vertical="center"/>
    </xf>
    <xf numFmtId="0" fontId="42" fillId="3" borderId="34" xfId="5" applyFont="1" applyFill="1" applyBorder="1" applyAlignment="1">
      <alignment horizontal="center" vertical="center"/>
    </xf>
    <xf numFmtId="0" fontId="40" fillId="0" borderId="65" xfId="5" applyFont="1" applyBorder="1" applyAlignment="1">
      <alignment horizontal="center" vertical="center"/>
    </xf>
    <xf numFmtId="0" fontId="68" fillId="0" borderId="30" xfId="5" applyFont="1" applyBorder="1" applyAlignment="1">
      <alignment horizontal="center" vertical="center"/>
    </xf>
    <xf numFmtId="0" fontId="68" fillId="0" borderId="33" xfId="5" applyFont="1" applyBorder="1" applyAlignment="1">
      <alignment horizontal="center" vertical="center"/>
    </xf>
    <xf numFmtId="0" fontId="68" fillId="0" borderId="50" xfId="5" applyFont="1" applyBorder="1" applyAlignment="1">
      <alignment horizontal="center" vertical="center"/>
    </xf>
    <xf numFmtId="0" fontId="68" fillId="0" borderId="34" xfId="5" applyFont="1" applyBorder="1" applyAlignment="1">
      <alignment horizontal="center" vertical="center"/>
    </xf>
    <xf numFmtId="0" fontId="23" fillId="0" borderId="0" xfId="5" applyAlignment="1">
      <alignment horizontal="center"/>
    </xf>
  </cellXfs>
  <cellStyles count="39">
    <cellStyle name="Currency [0] _PTNTAX95.XLS" xfId="14" xr:uid="{BE17D898-0345-453D-987E-045D9CB346E1}"/>
    <cellStyle name="Hyperlink 2" xfId="15" xr:uid="{AC53A300-554E-4544-AD94-72DD21187F51}"/>
    <cellStyle name="MS_English" xfId="16" xr:uid="{8A71C314-F098-4CBB-838B-55C660D35925}"/>
    <cellStyle name="Normal" xfId="0" builtinId="0"/>
    <cellStyle name="Normal 10 10 2" xfId="5" xr:uid="{12CE8715-965B-4409-AB78-D1616939BDB2}"/>
    <cellStyle name="Normal 2" xfId="17" xr:uid="{AE5F495E-B858-4505-9D41-B1CEBAB129C5}"/>
    <cellStyle name="Normal 2 10" xfId="10" xr:uid="{1FD7040D-9CB8-4316-8DE2-E3A0A1F2EB4E}"/>
    <cellStyle name="Normal 2 2" xfId="18" xr:uid="{CF6E4220-6D72-4A97-B521-34A2656284F1}"/>
    <cellStyle name="Normal 2 2 2" xfId="4" xr:uid="{C813C036-5681-466B-B10C-3766B8DF5F59}"/>
    <cellStyle name="Normal 2 23 11" xfId="28" xr:uid="{EAAF2458-4464-4051-BC11-D4BB1F6FD2F2}"/>
    <cellStyle name="Normal 2 24" xfId="29" xr:uid="{9CF3D983-CE1E-4BA1-8598-BC33B9C3E10D}"/>
    <cellStyle name="Normal 2 25" xfId="30" xr:uid="{9838FB17-1ACB-4D18-B76F-B40C5D9342CA}"/>
    <cellStyle name="Normal 2 3 10" xfId="31" xr:uid="{955DF7A8-0B8C-49FA-A4C0-44A860E4757F}"/>
    <cellStyle name="Normal 3" xfId="19" xr:uid="{02F18FFC-CB32-4EF4-AB40-41BB4D1F9568}"/>
    <cellStyle name="Normal 4" xfId="2" xr:uid="{34C4C36D-099B-46F3-8354-ECB16EF9DD45}"/>
    <cellStyle name="Normal 4 2" xfId="23" xr:uid="{261AF33D-72BC-4D5A-AA1C-06393A6AC1B9}"/>
    <cellStyle name="Normal 4 2 2" xfId="35" xr:uid="{C8AE1004-C0B3-40E1-9F41-8300B5F051D2}"/>
    <cellStyle name="Normal 4 3" xfId="34" xr:uid="{932F3B5A-6EEB-4DC4-984C-9ED78868F5DB}"/>
    <cellStyle name="Normal 5" xfId="21" xr:uid="{2063A8F3-6561-47F9-B8A2-431543F595F5}"/>
    <cellStyle name="Normal 5 2" xfId="26" xr:uid="{9152F7CE-3244-4B53-BB57-11DB820D9ABC}"/>
    <cellStyle name="Normal 5 3" xfId="3" xr:uid="{0B60859B-7516-4732-86A7-7DA7FCCCDF73}"/>
    <cellStyle name="Normal 5 4" xfId="36" xr:uid="{257C24EB-473C-4A98-AB0B-C8670BFA75EB}"/>
    <cellStyle name="Normal 6" xfId="25" xr:uid="{20BF71BC-AF26-4B99-AB85-30146A114CF7}"/>
    <cellStyle name="Normal 6 10" xfId="8" xr:uid="{4F48CDD0-63A9-4E0F-9A15-9517BA68AE94}"/>
    <cellStyle name="Normal 6 2" xfId="32" xr:uid="{BF12A587-4434-4B89-91F6-9EAC5A96C618}"/>
    <cellStyle name="Normal 7" xfId="9" xr:uid="{06149EA9-13A7-4B95-B4E9-F1CA2F009B65}"/>
    <cellStyle name="Normal 8" xfId="13" xr:uid="{75BDC463-0E68-42E3-9EDA-6DB2FA72284E}"/>
    <cellStyle name="Normal 8 2" xfId="33" xr:uid="{0A5A35B0-BF20-4622-AD8A-FDC4E4B66BFA}"/>
    <cellStyle name="Normal 8 3" xfId="37" xr:uid="{A2A4DF57-BAAF-481F-BA6E-8E69FDEB06FC}"/>
    <cellStyle name="Normal_גיליון2" xfId="7" xr:uid="{EBC82676-E969-4B81-B7D1-1C5143B28221}"/>
    <cellStyle name="Percent 2" xfId="12" xr:uid="{4DCDF107-1227-46FA-A4FE-20CFE5E8E058}"/>
    <cellStyle name="היפר-קישור" xfId="1" builtinId="8"/>
    <cellStyle name="היפר-קישור 2" xfId="24" xr:uid="{5E30AD79-A596-4079-99BB-7D5A152DDE2C}"/>
    <cellStyle name="היפר-קישור 3" xfId="11" xr:uid="{60079F50-B411-41A6-96E2-7285959886CD}"/>
    <cellStyle name="היפר-קישור 4" xfId="6" xr:uid="{EB515E67-8985-4B8F-B72A-9ECEABD9777B}"/>
    <cellStyle name="היפר-קישור 5" xfId="27" xr:uid="{796440BA-B65C-42E3-8D6F-FBDF5A287FA3}"/>
    <cellStyle name="כותרת 1 2" xfId="22" xr:uid="{2A152937-D844-4664-9F43-835DE337488E}"/>
    <cellStyle name="כותרת 5" xfId="20" xr:uid="{C412F281-4345-4302-A499-50A70A9F895B}"/>
    <cellStyle name="כותרת 6" xfId="38" xr:uid="{91E32E33-2799-49F2-A1F9-ADAA6D3099BC}"/>
  </cellStyles>
  <dxfs count="951">
    <dxf>
      <fill>
        <patternFill>
          <bgColor theme="7" tint="0.59996337778862885"/>
        </patternFill>
      </fill>
    </dxf>
    <dxf>
      <fill>
        <patternFill>
          <bgColor theme="7"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9" tint="0.59996337778862885"/>
        </patternFill>
      </fill>
    </dxf>
    <dxf>
      <fill>
        <patternFill>
          <bgColor theme="6" tint="0.59996337778862885"/>
        </patternFill>
      </fill>
    </dxf>
    <dxf>
      <fill>
        <patternFill>
          <bgColor theme="7"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9" tint="0.59996337778862885"/>
        </patternFill>
      </fill>
    </dxf>
    <dxf>
      <fill>
        <patternFill>
          <bgColor theme="6" tint="0.59996337778862885"/>
        </patternFill>
      </fill>
    </dxf>
    <dxf>
      <fill>
        <patternFill>
          <bgColor theme="7"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9" tint="0.59996337778862885"/>
        </patternFill>
      </fill>
    </dxf>
    <dxf>
      <fill>
        <patternFill>
          <bgColor theme="6" tint="0.59996337778862885"/>
        </patternFill>
      </fill>
    </dxf>
    <dxf>
      <fill>
        <patternFill>
          <bgColor theme="7" tint="0.59996337778862885"/>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9"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7" tint="0.59996337778862885"/>
        </patternFill>
      </fill>
    </dxf>
    <dxf>
      <font>
        <color rgb="FF9C0006"/>
      </font>
      <fill>
        <patternFill>
          <bgColor rgb="FFFFC7CE"/>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20</xdr:col>
      <xdr:colOff>53024</xdr:colOff>
      <xdr:row>29</xdr:row>
      <xdr:rowOff>183662</xdr:rowOff>
    </xdr:from>
    <xdr:ext cx="1762125" cy="3011172"/>
    <xdr:sp macro="" textlink="">
      <xdr:nvSpPr>
        <xdr:cNvPr id="2" name="TextBox 1">
          <a:extLst>
            <a:ext uri="{FF2B5EF4-FFF2-40B4-BE49-F238E27FC236}">
              <a16:creationId xmlns:a16="http://schemas.microsoft.com/office/drawing/2014/main" id="{B63CA935-E33B-415D-B99F-3D43C18A83D7}"/>
            </a:ext>
          </a:extLst>
        </xdr:cNvPr>
        <xdr:cNvSpPr txBox="1"/>
      </xdr:nvSpPr>
      <xdr:spPr>
        <a:xfrm rot="5112930">
          <a:off x="9724856088" y="8306265"/>
          <a:ext cx="3011172" cy="1762125"/>
        </a:xfrm>
        <a:prstGeom prst="rect">
          <a:avLst/>
        </a:prstGeom>
        <a:solidFill>
          <a:schemeClr val="bg1">
            <a:lumMod val="95000"/>
          </a:schemeClr>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wrap="square" rtlCol="1" anchor="t">
          <a:noAutofit/>
        </a:bodyPr>
        <a:lstStyle/>
        <a:p>
          <a:pPr algn="r" rtl="1"/>
          <a:endParaRPr lang="he-I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357808</xdr:colOff>
      <xdr:row>26</xdr:row>
      <xdr:rowOff>14613</xdr:rowOff>
    </xdr:from>
    <xdr:ext cx="3011172" cy="1762125"/>
    <xdr:sp macro="" textlink="">
      <xdr:nvSpPr>
        <xdr:cNvPr id="2" name="TextBox 1">
          <a:extLst>
            <a:ext uri="{FF2B5EF4-FFF2-40B4-BE49-F238E27FC236}">
              <a16:creationId xmlns:a16="http://schemas.microsoft.com/office/drawing/2014/main" id="{65EB7B89-90F6-4336-BE22-029F026F8601}"/>
            </a:ext>
          </a:extLst>
        </xdr:cNvPr>
        <xdr:cNvSpPr txBox="1"/>
      </xdr:nvSpPr>
      <xdr:spPr>
        <a:xfrm>
          <a:off x="9719766260" y="6118233"/>
          <a:ext cx="3011172" cy="1762125"/>
        </a:xfrm>
        <a:prstGeom prst="rect">
          <a:avLst/>
        </a:prstGeom>
        <a:solidFill>
          <a:schemeClr val="bg1">
            <a:lumMod val="95000"/>
          </a:schemeClr>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wrap="square" rtlCol="1" anchor="t">
          <a:noAutofit/>
        </a:bodyPr>
        <a:lstStyle/>
        <a:p>
          <a:pPr algn="r" rtl="1"/>
          <a:endParaRPr lang="he-I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27</xdr:col>
      <xdr:colOff>7801</xdr:colOff>
      <xdr:row>19</xdr:row>
      <xdr:rowOff>171691</xdr:rowOff>
    </xdr:from>
    <xdr:ext cx="3011172" cy="1762125"/>
    <xdr:sp macro="" textlink="">
      <xdr:nvSpPr>
        <xdr:cNvPr id="2" name="TextBox 1">
          <a:extLst>
            <a:ext uri="{FF2B5EF4-FFF2-40B4-BE49-F238E27FC236}">
              <a16:creationId xmlns:a16="http://schemas.microsoft.com/office/drawing/2014/main" id="{E449331A-23A6-4390-B6BC-D80C9462C85B}"/>
            </a:ext>
          </a:extLst>
        </xdr:cNvPr>
        <xdr:cNvSpPr txBox="1"/>
      </xdr:nvSpPr>
      <xdr:spPr>
        <a:xfrm>
          <a:off x="9718927547" y="4515091"/>
          <a:ext cx="3011172" cy="1762125"/>
        </a:xfrm>
        <a:prstGeom prst="rect">
          <a:avLst/>
        </a:prstGeom>
        <a:solidFill>
          <a:schemeClr val="bg1">
            <a:lumMod val="95000"/>
          </a:schemeClr>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wrap="square" rtlCol="1" anchor="t">
          <a:noAutofit/>
        </a:bodyPr>
        <a:lstStyle/>
        <a:p>
          <a:pPr algn="r" rtl="1"/>
          <a:endParaRPr lang="he-I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27</xdr:col>
      <xdr:colOff>7801</xdr:colOff>
      <xdr:row>19</xdr:row>
      <xdr:rowOff>171691</xdr:rowOff>
    </xdr:from>
    <xdr:ext cx="3011172" cy="1762125"/>
    <xdr:sp macro="" textlink="">
      <xdr:nvSpPr>
        <xdr:cNvPr id="2" name="TextBox 1">
          <a:extLst>
            <a:ext uri="{FF2B5EF4-FFF2-40B4-BE49-F238E27FC236}">
              <a16:creationId xmlns:a16="http://schemas.microsoft.com/office/drawing/2014/main" id="{896FD432-56FF-4D85-AD14-EF175A62367D}"/>
            </a:ext>
          </a:extLst>
        </xdr:cNvPr>
        <xdr:cNvSpPr txBox="1"/>
      </xdr:nvSpPr>
      <xdr:spPr>
        <a:xfrm>
          <a:off x="9718927547" y="4515091"/>
          <a:ext cx="3011172" cy="1762125"/>
        </a:xfrm>
        <a:prstGeom prst="rect">
          <a:avLst/>
        </a:prstGeom>
        <a:solidFill>
          <a:schemeClr val="bg1">
            <a:lumMod val="95000"/>
          </a:schemeClr>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wrap="square" rtlCol="1" anchor="t">
          <a:noAutofit/>
        </a:bodyPr>
        <a:lstStyle/>
        <a:p>
          <a:pPr algn="r" rtl="1"/>
          <a:endParaRPr lang="he-I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27</xdr:col>
      <xdr:colOff>7801</xdr:colOff>
      <xdr:row>19</xdr:row>
      <xdr:rowOff>171691</xdr:rowOff>
    </xdr:from>
    <xdr:ext cx="3011172" cy="1762125"/>
    <xdr:sp macro="" textlink="">
      <xdr:nvSpPr>
        <xdr:cNvPr id="2" name="TextBox 1">
          <a:extLst>
            <a:ext uri="{FF2B5EF4-FFF2-40B4-BE49-F238E27FC236}">
              <a16:creationId xmlns:a16="http://schemas.microsoft.com/office/drawing/2014/main" id="{50DBDFAF-F83E-4EDC-A998-40E37EAE91A9}"/>
            </a:ext>
          </a:extLst>
        </xdr:cNvPr>
        <xdr:cNvSpPr txBox="1"/>
      </xdr:nvSpPr>
      <xdr:spPr>
        <a:xfrm>
          <a:off x="9718927547" y="4515091"/>
          <a:ext cx="3011172" cy="1762125"/>
        </a:xfrm>
        <a:prstGeom prst="rect">
          <a:avLst/>
        </a:prstGeom>
        <a:solidFill>
          <a:schemeClr val="bg1">
            <a:lumMod val="95000"/>
          </a:schemeClr>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wrap="square" rtlCol="1" anchor="t">
          <a:noAutofit/>
        </a:bodyPr>
        <a:lstStyle/>
        <a:p>
          <a:pPr algn="r" rtl="1"/>
          <a:endParaRPr lang="he-IL"/>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7de2f6cae8dc9355/&#1502;&#1505;&#1502;&#1499;&#1497;&#1501;/My%20Documents%20d/&#1488;/&#1488;&#1512;&#1490;&#1493;&#1503;/2023/&#1512;&#1497;&#1499;&#1493;&#1494;%20&#1506;&#1512;&#1499;&#1493;&#1514;%202022-2023.xlsx" TargetMode="External"/><Relationship Id="rId1" Type="http://schemas.openxmlformats.org/officeDocument/2006/relationships/externalLinkPath" Target="https://d.docs.live.net/7de2f6cae8dc9355/&#1502;&#1505;&#1502;&#1499;&#1497;&#1501;/My%20Documents%20d/&#1488;/&#1488;&#1512;&#1490;&#1493;&#1503;/2023/&#1512;&#1497;&#1499;&#1493;&#1494;%20&#1506;&#1512;&#1499;&#1493;&#1514;%20202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מידע כללי"/>
      <sheetName val="רשימת שופטים"/>
      <sheetName val="משתתפים "/>
      <sheetName val="טופס דיווח תחרות מחשב  "/>
      <sheetName val=" דירוגים בוגרים"/>
      <sheetName val="דירוגים ילדים "/>
      <sheetName val="דירוגים קדטים  "/>
      <sheetName val="דירוגים נוער "/>
      <sheetName val="מידע תחרות "/>
      <sheetName val="גיליון1"/>
      <sheetName val="ריכוז מועדונים"/>
      <sheetName val="Sheet2"/>
      <sheetName val="נושאי תפקידים"/>
      <sheetName val="תשלומים א. יהודה"/>
      <sheetName val="בקשת תשלום א. יהודה"/>
      <sheetName val="פנקס אנשי מפתח א. יהודה"/>
      <sheetName val="פנקס חברים א. יהודה"/>
      <sheetName val="פנקס חברים א. יהודה (2)"/>
      <sheetName val="שיבוץ ליגות א. יהודה  "/>
      <sheetName val="גביע א. יהודה"/>
      <sheetName val="מידע א. יהודה"/>
      <sheetName val="תשלומים הרצליה"/>
      <sheetName val="בקשת תשלום הרצליה"/>
      <sheetName val="פנקס אנשי מפתח הרצליה"/>
      <sheetName val="פנקס חברים הרצליה"/>
      <sheetName val="שיבוץ ליגות הרצליה"/>
      <sheetName val="גביע הרצליה"/>
      <sheetName val="מידע הרצליה"/>
      <sheetName val="תשלומים יקנעם"/>
      <sheetName val="בקשת תשלום יקנעם"/>
      <sheetName val="פנקס אנשי מפתח יקנעם"/>
      <sheetName val="פנקס חברים יקנעם"/>
      <sheetName val="שיבוץ ליגות יקנעם "/>
      <sheetName val="גביע יקנעם "/>
      <sheetName val="מידע יקנעם "/>
      <sheetName val="תשלומים כפס"/>
      <sheetName val="בקשת תשלום כפס"/>
      <sheetName val="פנקס אנשי מפתח כפס"/>
      <sheetName val="פנקס חברים כפס"/>
      <sheetName val="שיבוץ ליגות כפס"/>
      <sheetName val="גביע כפס"/>
      <sheetName val="מידע כפס"/>
      <sheetName val="תשלומים פרדסיה"/>
      <sheetName val="בקשת תשלום פרדסיה"/>
      <sheetName val="פנקס אנשי מפתח פרדסיה"/>
      <sheetName val="פנקס חברים פרדסיה"/>
      <sheetName val="שיבוץ ליגות פרדסיה"/>
      <sheetName val="גביע פרדסיה "/>
      <sheetName val="מידע פרדסיה"/>
      <sheetName val="תשלומים באר יעקב"/>
      <sheetName val="דרישת תשלום באר יעקב"/>
      <sheetName val="פנקס אנשי מפתח באר יעקב"/>
      <sheetName val="פנקס חברים באר יעקב"/>
      <sheetName val="שיבוץ ליגות באר יעקב"/>
      <sheetName val="גביע באר יעקב"/>
      <sheetName val="מידע באר יעקב"/>
      <sheetName val="תשלומים ב. הלוחם ים"/>
      <sheetName val="בקשת תשלום ב.הלוחם ים"/>
      <sheetName val="פנקס אנשי מפתח ב. הלוחם ים"/>
      <sheetName val="פנקס חברים ב הלוחם ים "/>
      <sheetName val="שיבוץ ליגות ב. הלוחם ים"/>
      <sheetName val="גביע ב. הלוחם ים"/>
      <sheetName val="מידע ב. הלוחם ים"/>
      <sheetName val="תשלומים יהוד"/>
      <sheetName val="בקשת תשלום יהוד"/>
      <sheetName val="פנקס אנשי מפתח יהוד"/>
      <sheetName val="פנקס חברים יהוד"/>
      <sheetName val="שיבוץ ליגות יהוד"/>
      <sheetName val="גביע יהוד"/>
      <sheetName val="מאזן תשלומים יהוד"/>
      <sheetName val="מידע יהוד "/>
      <sheetName val="תשלומים ניר צבי "/>
      <sheetName val="בקשת תשלום ניר צבי"/>
      <sheetName val="פנקס אנשי מפתח ניר צבי"/>
      <sheetName val="פנקס חברים ניר צבי"/>
      <sheetName val="שיבוץ ליגות ניר צבי"/>
      <sheetName val="גביע ניר צבי"/>
      <sheetName val="מידע ניר צבי"/>
      <sheetName val="תשלומים רחובות"/>
      <sheetName val="בקשת תשלום רחובות"/>
      <sheetName val="פנקס אנשי מפתח רחובות"/>
      <sheetName val="פנקס חברים רחובות"/>
      <sheetName val="שיבוץ ליגות רחובות"/>
      <sheetName val="גביע רחובות"/>
      <sheetName val="מידע רחובות"/>
      <sheetName val="תשלומים תל  אביב"/>
      <sheetName val="בקשת תשלום תל אביב"/>
      <sheetName val="פנקס אנשי מפתח תל אביב"/>
      <sheetName val="פנקס חברים תל אביב"/>
      <sheetName val="שיבוץ ליגות תל אביב"/>
      <sheetName val="גביע תל אביב"/>
      <sheetName val="מידע תל אביב "/>
      <sheetName val="תשלומים אשדוד"/>
      <sheetName val="בקשת תשלום אשדוד"/>
      <sheetName val="פנקס אנשי מפתח אשדוד"/>
      <sheetName val="פנקס חברים אשדוד"/>
      <sheetName val="שיבוץ ליגות אשדוד"/>
      <sheetName val="גביע אשדוד"/>
      <sheetName val="מידע אשדוד"/>
      <sheetName val="תשלומים שוהם"/>
      <sheetName val="בקשת תשלום שוהם"/>
      <sheetName val="פנקס אנשי מפתח שוהם"/>
      <sheetName val="פנקס חברים שוהם"/>
      <sheetName val="שיבוץ ליגות שוהם"/>
      <sheetName val="גביע שוהם"/>
      <sheetName val="מידע שוהם"/>
      <sheetName val="תשלומים לב הרצליה"/>
      <sheetName val="בקשת תשלום לב הרצליה"/>
      <sheetName val="פנקס אנשי מפתח לב הרצליה"/>
      <sheetName val="פנקס חברים לב הרצליה"/>
      <sheetName val="שיבוץ ליגות לב הרצליה"/>
      <sheetName val="גביע לב הרצליה"/>
      <sheetName val="מידע לב הרצליה"/>
      <sheetName val="תשלומים נתניה"/>
      <sheetName val="בקשת תשלום נתניה"/>
      <sheetName val="פנקס אנשי מפתח נתניה"/>
      <sheetName val="פנקס חברים נתניה "/>
      <sheetName val="שיבוץ ליגות נתניה"/>
      <sheetName val="גביע נתניה"/>
      <sheetName val="מידע נתניה"/>
      <sheetName val="תשלומים פרדס חנה "/>
      <sheetName val="בקשת תשלום פרדס חנה"/>
      <sheetName val="פנקס אנשי מפתח פרדס חנה"/>
      <sheetName val="פנקס חברים פרדס חנה"/>
      <sheetName val="שיבוץ ליגות פרדס חנה"/>
      <sheetName val="גביע פרדס חנה"/>
      <sheetName val="מידע פרדס חנה"/>
      <sheetName val="תשלומים בלבש "/>
      <sheetName val="בקשת תשלום בלבש"/>
      <sheetName val="בקשת תשלום בלבש תחרויות"/>
      <sheetName val="פנקס אנשי מפתח בלבש"/>
      <sheetName val="פנקס חברים בלבש"/>
      <sheetName val="שיבוץ ליגות בלבש"/>
      <sheetName val="גביע בלבש"/>
      <sheetName val="מידע בלבש"/>
      <sheetName val="תשלומים מיתר"/>
      <sheetName val="בקשת תשלום מיתר"/>
      <sheetName val="פנקס אנשי מפתח מיתר"/>
      <sheetName val="פנקס חברים מיתר"/>
      <sheetName val="שיבוץ ליגות מיתר"/>
      <sheetName val="גביע מיתר"/>
      <sheetName val="מידע מתר"/>
      <sheetName val="תשלומים ערבה"/>
      <sheetName val="בקשת תשלום ערבה"/>
      <sheetName val="פנקס אנשי מפתח ערבה"/>
      <sheetName val="פנקס חברים ערבה"/>
      <sheetName val="שיבוץ ליגות ערבה"/>
      <sheetName val="גביע ערבה"/>
      <sheetName val="מידע ערבה"/>
      <sheetName val="תשלומים ערד"/>
      <sheetName val="בקשת תשלום ערד"/>
      <sheetName val="פנקס אנשי מפתח ערד"/>
      <sheetName val="פנקס חברים ערד"/>
      <sheetName val="שיבוץ ליגות ערד"/>
      <sheetName val="גביע ערד"/>
      <sheetName val="מאזן תשלומים ערד"/>
      <sheetName val="מידע ערד"/>
      <sheetName val="תשלומים ביאליק"/>
      <sheetName val="בקשת תשלום ביאליק"/>
      <sheetName val="פנקס אנשי מפתח ביאליק"/>
      <sheetName val="פנקס חברים ביאליק"/>
      <sheetName val="שיבוץ ליגות ביאליק"/>
      <sheetName val="גביע ביאליק"/>
      <sheetName val="מידע ביאליק"/>
      <sheetName val="תשלומים כרמיאל"/>
      <sheetName val="בקשת תשלום כרמיאל"/>
      <sheetName val="פנקס אנשי מפתח כרמיאל"/>
      <sheetName val="פנקס חברים כרמיאל"/>
      <sheetName val="שיבוץ ליגות כרמיאל"/>
      <sheetName val="גביע כרמיאל"/>
      <sheetName val="מידע כרמיאל"/>
      <sheetName val="תשלומים לימן"/>
      <sheetName val="בקשת תשלום לימן"/>
      <sheetName val="פנקס אנשי מפתח לימן"/>
      <sheetName val="פנקס חברים לימן"/>
      <sheetName val="שיבוץ ליגות לימן"/>
      <sheetName val="גביע לימן"/>
      <sheetName val="מידע לימן"/>
      <sheetName val="תשלומים עכו"/>
      <sheetName val="בקשת תשלום עכו"/>
      <sheetName val="פנקס אנשי מפתח עכו"/>
      <sheetName val="פנקס חברים עכו"/>
      <sheetName val="שיבוץ ליגות עכו"/>
      <sheetName val="גביע עכו"/>
      <sheetName val="מידע עכו"/>
      <sheetName val="תשלומים קצרין גולן"/>
      <sheetName val="בקשת תשלום קצרין גולן"/>
      <sheetName val="פנקס אנשי מפתח קצרין"/>
      <sheetName val="פנקס חברים קצרין"/>
      <sheetName val="שיבוץ ליגות קצרין"/>
      <sheetName val="גביע קצרין"/>
      <sheetName val="מידע קצרין"/>
      <sheetName val="תשלומים טבעון"/>
      <sheetName val="בקשת תשלום טבעון"/>
      <sheetName val="פנקס אנשי מפתח טבעון"/>
      <sheetName val="פנקס חברים טבעון"/>
      <sheetName val="שיבוץ ליגות טבעון"/>
      <sheetName val="גביע טבעון"/>
      <sheetName val="מידע טבעון"/>
      <sheetName val="תשלומים מראר"/>
      <sheetName val="בקשת תשלום מראר"/>
      <sheetName val="פנקס אנשי מפתח מראר"/>
      <sheetName val="פנקס חברים מראר"/>
      <sheetName val="שיבוץ ליגות מראר  "/>
      <sheetName val="גביע מראר "/>
      <sheetName val="מידע מראר"/>
      <sheetName val="תשלומים נהריה"/>
      <sheetName val="דרישת תשלום נהריה "/>
      <sheetName val="פנקס אנשי מפתח נהריה"/>
      <sheetName val=" פנקס חברים נהריה"/>
      <sheetName val="שיבוץ ליגות נהריה"/>
      <sheetName val=" גביע נהריה"/>
      <sheetName val="מידע נהריה"/>
      <sheetName val="תשלומים ראשלצ"/>
      <sheetName val="בקשת תשלו ראשלצ"/>
      <sheetName val="פנקס אנשי מפתח ראשלצ"/>
      <sheetName val="פנקס חברים ראשלצ"/>
      <sheetName val="שיבוץ ליגות ראשלצ"/>
      <sheetName val="גביע ראשלצ"/>
      <sheetName val="מידע ראשלצ"/>
      <sheetName val="תשלומים גני אביב"/>
      <sheetName val="דרישת תשלום גני אביב "/>
      <sheetName val="פנקס אנשי מפתח גני אביב"/>
      <sheetName val=" פנקס חברים גני אביב"/>
      <sheetName val="שיבוץ ליגותדוגמא"/>
      <sheetName val="שיבוץ ליגות גני אביב"/>
      <sheetName val="גביע גני אביב"/>
      <sheetName val="ספר חשבונות גני אביב"/>
      <sheetName val="מידע גני אביב"/>
      <sheetName val="תשלומים להבים"/>
      <sheetName val="בקשת תשלום להבים"/>
      <sheetName val="פנקס אנשי מפתח להבים"/>
      <sheetName val="פנקס חברים להבים"/>
      <sheetName val="שיבוץ ליגות להבים"/>
      <sheetName val="גביע להבים"/>
      <sheetName val="מידע להבים"/>
      <sheetName val="תשלומים משמר הנגב"/>
      <sheetName val="בקשת תשלום משמר הנגב"/>
      <sheetName val="פנקס אנשי מפתח משמר הנגב"/>
      <sheetName val="פנקס חברים משמר הנגב"/>
      <sheetName val="שיבוץ ליגות משמר הנגב"/>
      <sheetName val="גביע משמר הנגב"/>
      <sheetName val="מידע משמר הנגב"/>
      <sheetName val="Sheet1"/>
    </sheetNames>
    <sheetDataSet>
      <sheetData sheetId="0"/>
      <sheetData sheetId="1"/>
      <sheetData sheetId="2">
        <row r="2">
          <cell r="B2" t="str">
            <v>מס' ת.ז.</v>
          </cell>
          <cell r="C2" t="str">
            <v>שם הספורטאי/ת</v>
          </cell>
          <cell r="D2" t="str">
            <v>שנת 
לידה</v>
          </cell>
          <cell r="E2" t="str">
            <v>מועדון</v>
          </cell>
          <cell r="F2" t="str">
            <v>ת.ז 2</v>
          </cell>
          <cell r="G2" t="str">
            <v>אישור רפואי</v>
          </cell>
          <cell r="H2" t="str">
            <v>תאריך האישור</v>
          </cell>
        </row>
        <row r="3">
          <cell r="B3" t="str">
            <v>054192646</v>
          </cell>
          <cell r="C3" t="str">
            <v>אופיר חנה</v>
          </cell>
          <cell r="D3">
            <v>1957</v>
          </cell>
          <cell r="E3" t="str">
            <v>אבן יהודה</v>
          </cell>
          <cell r="F3" t="str">
            <v>054192646</v>
          </cell>
          <cell r="G3" t="str">
            <v>אין</v>
          </cell>
          <cell r="H3">
            <v>0</v>
          </cell>
        </row>
        <row r="4">
          <cell r="B4" t="str">
            <v>009520685</v>
          </cell>
          <cell r="C4" t="str">
            <v>ברמן עוזי</v>
          </cell>
          <cell r="D4" t="str">
            <v>1941</v>
          </cell>
          <cell r="E4" t="str">
            <v>אבן יהודה</v>
          </cell>
          <cell r="F4" t="str">
            <v>009520685</v>
          </cell>
          <cell r="G4" t="str">
            <v>אין</v>
          </cell>
          <cell r="H4">
            <v>0</v>
          </cell>
        </row>
        <row r="5">
          <cell r="B5" t="str">
            <v>050405018</v>
          </cell>
          <cell r="C5" t="str">
            <v>גולדי סימון</v>
          </cell>
          <cell r="D5">
            <v>1950</v>
          </cell>
          <cell r="E5" t="str">
            <v>אבן יהודה</v>
          </cell>
          <cell r="F5" t="str">
            <v>050405018</v>
          </cell>
          <cell r="G5" t="str">
            <v>אין</v>
          </cell>
          <cell r="H5">
            <v>0</v>
          </cell>
        </row>
        <row r="6">
          <cell r="B6">
            <v>50169598</v>
          </cell>
          <cell r="C6" t="str">
            <v>דה בוטון רוני</v>
          </cell>
          <cell r="D6">
            <v>1950</v>
          </cell>
          <cell r="E6" t="str">
            <v>אבן יהודה</v>
          </cell>
          <cell r="F6">
            <v>50169598</v>
          </cell>
          <cell r="G6" t="str">
            <v>אין</v>
          </cell>
          <cell r="H6">
            <v>0</v>
          </cell>
        </row>
        <row r="7">
          <cell r="B7" t="str">
            <v>000636688</v>
          </cell>
          <cell r="C7" t="str">
            <v>זלדין אסתר</v>
          </cell>
          <cell r="D7" t="str">
            <v>1950</v>
          </cell>
          <cell r="E7" t="str">
            <v>אבן יהודה</v>
          </cell>
          <cell r="F7" t="str">
            <v>000636688</v>
          </cell>
          <cell r="G7" t="str">
            <v>אין</v>
          </cell>
          <cell r="H7">
            <v>0</v>
          </cell>
        </row>
        <row r="8">
          <cell r="B8" t="str">
            <v>007914484</v>
          </cell>
          <cell r="C8" t="str">
            <v>זמיר אברהם</v>
          </cell>
          <cell r="D8">
            <v>1946</v>
          </cell>
          <cell r="E8" t="str">
            <v>אבן יהודה</v>
          </cell>
          <cell r="F8" t="str">
            <v>007914484</v>
          </cell>
          <cell r="G8" t="str">
            <v>אין</v>
          </cell>
          <cell r="H8">
            <v>0</v>
          </cell>
        </row>
        <row r="9">
          <cell r="B9" t="str">
            <v>050579846</v>
          </cell>
          <cell r="C9" t="str">
            <v>חורש עדנה</v>
          </cell>
          <cell r="D9">
            <v>1951</v>
          </cell>
          <cell r="E9" t="str">
            <v>אבן יהודה</v>
          </cell>
          <cell r="F9" t="str">
            <v>050579846</v>
          </cell>
          <cell r="G9" t="str">
            <v>אין</v>
          </cell>
          <cell r="H9">
            <v>0</v>
          </cell>
        </row>
        <row r="10">
          <cell r="B10" t="str">
            <v>003343027</v>
          </cell>
          <cell r="C10" t="str">
            <v>לרנר אלכס</v>
          </cell>
          <cell r="D10">
            <v>1946</v>
          </cell>
          <cell r="E10" t="str">
            <v>אבן יהודה</v>
          </cell>
          <cell r="F10" t="str">
            <v>003343027</v>
          </cell>
          <cell r="G10" t="str">
            <v>אין</v>
          </cell>
          <cell r="H10">
            <v>0</v>
          </cell>
        </row>
        <row r="11">
          <cell r="B11">
            <v>52182193</v>
          </cell>
          <cell r="C11" t="str">
            <v>פרידמן אברהם</v>
          </cell>
          <cell r="D11">
            <v>1953</v>
          </cell>
          <cell r="E11" t="str">
            <v>אבן יהודה</v>
          </cell>
          <cell r="F11">
            <v>52182193</v>
          </cell>
          <cell r="G11" t="str">
            <v>אין</v>
          </cell>
          <cell r="H11">
            <v>0</v>
          </cell>
        </row>
        <row r="12">
          <cell r="B12" t="str">
            <v>054526041</v>
          </cell>
          <cell r="C12" t="str">
            <v>פרנקל דליה</v>
          </cell>
          <cell r="D12">
            <v>1956</v>
          </cell>
          <cell r="E12" t="str">
            <v>אבן יהודה</v>
          </cell>
          <cell r="F12" t="str">
            <v>054526041</v>
          </cell>
          <cell r="G12" t="str">
            <v>אין</v>
          </cell>
          <cell r="H12">
            <v>0</v>
          </cell>
        </row>
        <row r="13">
          <cell r="B13" t="str">
            <v>006552681</v>
          </cell>
          <cell r="C13" t="str">
            <v>קליין ג'וזפין</v>
          </cell>
          <cell r="D13">
            <v>1945</v>
          </cell>
          <cell r="E13" t="str">
            <v>אבן יהודה</v>
          </cell>
          <cell r="F13" t="str">
            <v>006552681</v>
          </cell>
          <cell r="G13" t="str">
            <v>אין</v>
          </cell>
          <cell r="H13">
            <v>0</v>
          </cell>
        </row>
        <row r="14">
          <cell r="B14" t="str">
            <v>051287977</v>
          </cell>
          <cell r="C14" t="str">
            <v>שור מני</v>
          </cell>
          <cell r="D14">
            <v>1952</v>
          </cell>
          <cell r="E14" t="str">
            <v>אבן יהודה</v>
          </cell>
          <cell r="F14" t="str">
            <v>051287977</v>
          </cell>
          <cell r="G14" t="str">
            <v>אין</v>
          </cell>
          <cell r="H14">
            <v>0</v>
          </cell>
        </row>
        <row r="15">
          <cell r="B15" t="str">
            <v>003203627</v>
          </cell>
          <cell r="C15" t="str">
            <v>שטרמרמן יחיאל</v>
          </cell>
          <cell r="D15">
            <v>1941</v>
          </cell>
          <cell r="E15" t="str">
            <v>אבן יהודה</v>
          </cell>
          <cell r="F15" t="str">
            <v>003203627</v>
          </cell>
          <cell r="G15" t="str">
            <v>אין</v>
          </cell>
          <cell r="H15">
            <v>0</v>
          </cell>
        </row>
        <row r="16">
          <cell r="B16" t="str">
            <v>064868508</v>
          </cell>
          <cell r="C16" t="str">
            <v>שטרק גבי</v>
          </cell>
          <cell r="D16">
            <v>1943</v>
          </cell>
          <cell r="E16" t="str">
            <v>אבן יהודה</v>
          </cell>
          <cell r="F16" t="str">
            <v>064868508</v>
          </cell>
          <cell r="G16" t="str">
            <v>אין</v>
          </cell>
          <cell r="H16">
            <v>0</v>
          </cell>
        </row>
        <row r="17">
          <cell r="B17">
            <v>0</v>
          </cell>
          <cell r="C17">
            <v>0</v>
          </cell>
          <cell r="D17">
            <v>0</v>
          </cell>
          <cell r="E17">
            <v>0</v>
          </cell>
          <cell r="F17">
            <v>0</v>
          </cell>
          <cell r="G17" t="str">
            <v>אין</v>
          </cell>
          <cell r="H17">
            <v>0</v>
          </cell>
        </row>
        <row r="18">
          <cell r="B18">
            <v>0</v>
          </cell>
          <cell r="C18">
            <v>0</v>
          </cell>
          <cell r="D18">
            <v>0</v>
          </cell>
          <cell r="E18">
            <v>0</v>
          </cell>
          <cell r="F18">
            <v>0</v>
          </cell>
          <cell r="G18" t="str">
            <v>אין</v>
          </cell>
          <cell r="H18">
            <v>0</v>
          </cell>
        </row>
        <row r="19">
          <cell r="B19">
            <v>0</v>
          </cell>
          <cell r="C19">
            <v>0</v>
          </cell>
          <cell r="D19">
            <v>0</v>
          </cell>
          <cell r="E19">
            <v>0</v>
          </cell>
          <cell r="F19">
            <v>0</v>
          </cell>
          <cell r="G19" t="str">
            <v>אין</v>
          </cell>
          <cell r="H19">
            <v>0</v>
          </cell>
        </row>
        <row r="20">
          <cell r="B20">
            <v>0</v>
          </cell>
          <cell r="C20">
            <v>0</v>
          </cell>
          <cell r="D20">
            <v>0</v>
          </cell>
          <cell r="E20">
            <v>0</v>
          </cell>
          <cell r="F20">
            <v>0</v>
          </cell>
          <cell r="G20" t="str">
            <v>אין</v>
          </cell>
          <cell r="H20">
            <v>0</v>
          </cell>
        </row>
        <row r="21">
          <cell r="B21">
            <v>0</v>
          </cell>
          <cell r="C21">
            <v>0</v>
          </cell>
          <cell r="D21">
            <v>0</v>
          </cell>
          <cell r="E21">
            <v>0</v>
          </cell>
          <cell r="F21">
            <v>0</v>
          </cell>
          <cell r="G21" t="str">
            <v>אין</v>
          </cell>
          <cell r="H21">
            <v>0</v>
          </cell>
        </row>
        <row r="22">
          <cell r="B22">
            <v>0</v>
          </cell>
          <cell r="C22">
            <v>0</v>
          </cell>
          <cell r="D22">
            <v>0</v>
          </cell>
          <cell r="E22">
            <v>0</v>
          </cell>
          <cell r="F22">
            <v>0</v>
          </cell>
          <cell r="G22" t="str">
            <v>אין</v>
          </cell>
          <cell r="H22">
            <v>0</v>
          </cell>
        </row>
        <row r="23">
          <cell r="B23">
            <v>0</v>
          </cell>
          <cell r="C23">
            <v>0</v>
          </cell>
          <cell r="D23">
            <v>0</v>
          </cell>
          <cell r="E23">
            <v>0</v>
          </cell>
          <cell r="F23">
            <v>0</v>
          </cell>
          <cell r="G23" t="str">
            <v>אין</v>
          </cell>
          <cell r="H23">
            <v>0</v>
          </cell>
        </row>
        <row r="24">
          <cell r="B24">
            <v>0</v>
          </cell>
          <cell r="C24">
            <v>0</v>
          </cell>
          <cell r="D24">
            <v>0</v>
          </cell>
          <cell r="E24">
            <v>0</v>
          </cell>
          <cell r="F24">
            <v>0</v>
          </cell>
          <cell r="G24" t="str">
            <v>אין</v>
          </cell>
          <cell r="H24">
            <v>0</v>
          </cell>
        </row>
        <row r="25">
          <cell r="B25">
            <v>0</v>
          </cell>
          <cell r="C25">
            <v>0</v>
          </cell>
          <cell r="D25">
            <v>0</v>
          </cell>
          <cell r="E25">
            <v>0</v>
          </cell>
          <cell r="F25">
            <v>0</v>
          </cell>
          <cell r="G25" t="str">
            <v>אין</v>
          </cell>
          <cell r="H25">
            <v>0</v>
          </cell>
        </row>
        <row r="26">
          <cell r="B26">
            <v>0</v>
          </cell>
          <cell r="C26">
            <v>0</v>
          </cell>
          <cell r="D26">
            <v>0</v>
          </cell>
          <cell r="E26">
            <v>0</v>
          </cell>
          <cell r="F26">
            <v>0</v>
          </cell>
          <cell r="G26" t="str">
            <v>אין</v>
          </cell>
          <cell r="H26">
            <v>0</v>
          </cell>
        </row>
        <row r="27">
          <cell r="B27" t="str">
            <v>ת. זהות</v>
          </cell>
          <cell r="C27" t="str">
            <v>שם השחקן</v>
          </cell>
          <cell r="D27" t="str">
            <v>ת. לידה</v>
          </cell>
          <cell r="E27" t="str">
            <v>מועדון</v>
          </cell>
          <cell r="F27" t="str">
            <v>ת.ז</v>
          </cell>
          <cell r="G27" t="str">
            <v>אישור רפואי</v>
          </cell>
          <cell r="H27" t="str">
            <v>ת. אישור</v>
          </cell>
        </row>
        <row r="28">
          <cell r="B28" t="str">
            <v>026880906</v>
          </cell>
          <cell r="C28" t="str">
            <v>בן זכרי חיים</v>
          </cell>
          <cell r="D28">
            <v>1956</v>
          </cell>
          <cell r="E28" t="str">
            <v>אשדוד</v>
          </cell>
          <cell r="F28" t="str">
            <v>026880906</v>
          </cell>
          <cell r="G28" t="str">
            <v>אין</v>
          </cell>
          <cell r="H28">
            <v>0</v>
          </cell>
        </row>
        <row r="29">
          <cell r="B29" t="str">
            <v>025062415</v>
          </cell>
          <cell r="C29" t="str">
            <v>חזיז אורי</v>
          </cell>
          <cell r="D29">
            <v>1948</v>
          </cell>
          <cell r="E29" t="str">
            <v>אשדוד</v>
          </cell>
          <cell r="F29" t="str">
            <v>025062415</v>
          </cell>
          <cell r="G29" t="str">
            <v>אין</v>
          </cell>
          <cell r="H29">
            <v>0</v>
          </cell>
        </row>
        <row r="30">
          <cell r="B30" t="str">
            <v>203192729</v>
          </cell>
          <cell r="C30" t="str">
            <v>מלכה יונתן</v>
          </cell>
          <cell r="D30">
            <v>1991</v>
          </cell>
          <cell r="E30" t="str">
            <v>אשדוד</v>
          </cell>
          <cell r="F30" t="str">
            <v>203192729</v>
          </cell>
          <cell r="G30" t="str">
            <v>אין</v>
          </cell>
          <cell r="H30">
            <v>0</v>
          </cell>
        </row>
        <row r="31">
          <cell r="B31" t="str">
            <v>015879422</v>
          </cell>
          <cell r="C31" t="str">
            <v>דיין גבריאל</v>
          </cell>
          <cell r="D31">
            <v>1964</v>
          </cell>
          <cell r="E31" t="str">
            <v>אשדוד</v>
          </cell>
          <cell r="F31" t="str">
            <v>015879422</v>
          </cell>
          <cell r="G31" t="str">
            <v>אין</v>
          </cell>
          <cell r="H31">
            <v>0</v>
          </cell>
        </row>
        <row r="32">
          <cell r="B32" t="str">
            <v>51751634</v>
          </cell>
          <cell r="C32" t="str">
            <v>מסיקה עמוס</v>
          </cell>
          <cell r="D32">
            <v>1953</v>
          </cell>
          <cell r="E32" t="str">
            <v>אשדוד</v>
          </cell>
          <cell r="F32" t="str">
            <v>51751634</v>
          </cell>
          <cell r="G32" t="str">
            <v>אין</v>
          </cell>
          <cell r="H32">
            <v>0</v>
          </cell>
        </row>
        <row r="33">
          <cell r="B33" t="str">
            <v>011846763</v>
          </cell>
          <cell r="C33" t="str">
            <v>יהודה דייויד</v>
          </cell>
          <cell r="D33">
            <v>1972</v>
          </cell>
          <cell r="E33" t="str">
            <v>אשדוד</v>
          </cell>
          <cell r="F33">
            <v>0</v>
          </cell>
          <cell r="G33" t="str">
            <v>אין</v>
          </cell>
          <cell r="H33">
            <v>0</v>
          </cell>
        </row>
        <row r="34">
          <cell r="B34">
            <v>0</v>
          </cell>
          <cell r="C34">
            <v>0</v>
          </cell>
          <cell r="D34">
            <v>0</v>
          </cell>
          <cell r="E34" t="str">
            <v>אשדוד</v>
          </cell>
          <cell r="F34">
            <v>0</v>
          </cell>
          <cell r="G34" t="str">
            <v>אין</v>
          </cell>
          <cell r="H34">
            <v>0</v>
          </cell>
        </row>
        <row r="35">
          <cell r="B35">
            <v>0</v>
          </cell>
          <cell r="C35">
            <v>0</v>
          </cell>
          <cell r="D35">
            <v>0</v>
          </cell>
          <cell r="E35" t="str">
            <v>אשדוד</v>
          </cell>
          <cell r="F35">
            <v>0</v>
          </cell>
          <cell r="G35" t="str">
            <v>אין</v>
          </cell>
          <cell r="H35">
            <v>0</v>
          </cell>
        </row>
        <row r="36">
          <cell r="B36">
            <v>0</v>
          </cell>
          <cell r="C36">
            <v>0</v>
          </cell>
          <cell r="D36">
            <v>0</v>
          </cell>
          <cell r="E36" t="str">
            <v>אשדוד</v>
          </cell>
          <cell r="F36">
            <v>0</v>
          </cell>
          <cell r="G36" t="str">
            <v>אין</v>
          </cell>
          <cell r="H36">
            <v>0</v>
          </cell>
        </row>
        <row r="37">
          <cell r="B37">
            <v>0</v>
          </cell>
          <cell r="C37">
            <v>0</v>
          </cell>
          <cell r="D37">
            <v>0</v>
          </cell>
          <cell r="E37" t="str">
            <v>אשדוד</v>
          </cell>
          <cell r="F37">
            <v>0</v>
          </cell>
          <cell r="G37" t="str">
            <v>אין</v>
          </cell>
          <cell r="H37">
            <v>0</v>
          </cell>
        </row>
        <row r="38">
          <cell r="B38">
            <v>0</v>
          </cell>
          <cell r="C38">
            <v>0</v>
          </cell>
          <cell r="D38">
            <v>0</v>
          </cell>
          <cell r="E38" t="str">
            <v>אשדוד</v>
          </cell>
          <cell r="F38">
            <v>0</v>
          </cell>
          <cell r="G38" t="str">
            <v>אין</v>
          </cell>
          <cell r="H38">
            <v>0</v>
          </cell>
        </row>
        <row r="39">
          <cell r="B39">
            <v>0</v>
          </cell>
          <cell r="C39">
            <v>0</v>
          </cell>
          <cell r="D39">
            <v>0</v>
          </cell>
          <cell r="E39" t="str">
            <v>אשדוד</v>
          </cell>
          <cell r="F39">
            <v>0</v>
          </cell>
          <cell r="G39" t="str">
            <v>אין</v>
          </cell>
          <cell r="H39">
            <v>0</v>
          </cell>
        </row>
        <row r="40">
          <cell r="B40">
            <v>0</v>
          </cell>
          <cell r="C40">
            <v>0</v>
          </cell>
          <cell r="D40">
            <v>0</v>
          </cell>
          <cell r="E40" t="str">
            <v>אשדוד</v>
          </cell>
          <cell r="F40">
            <v>0</v>
          </cell>
          <cell r="G40" t="str">
            <v>אין</v>
          </cell>
          <cell r="H40">
            <v>0</v>
          </cell>
        </row>
        <row r="41">
          <cell r="B41">
            <v>0</v>
          </cell>
          <cell r="C41">
            <v>0</v>
          </cell>
          <cell r="D41">
            <v>0</v>
          </cell>
          <cell r="E41" t="str">
            <v>אשדוד</v>
          </cell>
          <cell r="F41">
            <v>0</v>
          </cell>
          <cell r="G41" t="str">
            <v>אין</v>
          </cell>
          <cell r="H41">
            <v>0</v>
          </cell>
        </row>
        <row r="42">
          <cell r="B42">
            <v>0</v>
          </cell>
          <cell r="C42">
            <v>0</v>
          </cell>
          <cell r="D42">
            <v>0</v>
          </cell>
          <cell r="E42" t="str">
            <v>אשדוד</v>
          </cell>
          <cell r="F42">
            <v>0</v>
          </cell>
          <cell r="G42" t="str">
            <v>אין</v>
          </cell>
          <cell r="H42">
            <v>0</v>
          </cell>
        </row>
        <row r="43">
          <cell r="B43">
            <v>0</v>
          </cell>
          <cell r="C43">
            <v>0</v>
          </cell>
          <cell r="D43">
            <v>0</v>
          </cell>
          <cell r="E43" t="str">
            <v>אשדוד</v>
          </cell>
          <cell r="F43">
            <v>0</v>
          </cell>
          <cell r="G43" t="str">
            <v>אין</v>
          </cell>
          <cell r="H43">
            <v>0</v>
          </cell>
        </row>
        <row r="44">
          <cell r="B44">
            <v>0</v>
          </cell>
          <cell r="C44">
            <v>0</v>
          </cell>
          <cell r="D44">
            <v>0</v>
          </cell>
          <cell r="E44" t="str">
            <v>אשדוד</v>
          </cell>
          <cell r="F44">
            <v>0</v>
          </cell>
          <cell r="G44" t="str">
            <v>אין</v>
          </cell>
          <cell r="H44">
            <v>0</v>
          </cell>
        </row>
        <row r="45">
          <cell r="B45">
            <v>0</v>
          </cell>
          <cell r="C45">
            <v>0</v>
          </cell>
          <cell r="D45">
            <v>0</v>
          </cell>
          <cell r="E45" t="str">
            <v>אשדוד</v>
          </cell>
          <cell r="F45">
            <v>0</v>
          </cell>
          <cell r="G45" t="str">
            <v>אין</v>
          </cell>
          <cell r="H45">
            <v>0</v>
          </cell>
        </row>
        <row r="46">
          <cell r="B46">
            <v>0</v>
          </cell>
          <cell r="C46">
            <v>0</v>
          </cell>
          <cell r="D46">
            <v>0</v>
          </cell>
          <cell r="E46" t="str">
            <v>אשדוד</v>
          </cell>
          <cell r="F46">
            <v>0</v>
          </cell>
          <cell r="G46" t="str">
            <v>אין</v>
          </cell>
          <cell r="H46">
            <v>0</v>
          </cell>
        </row>
        <row r="47">
          <cell r="B47">
            <v>0</v>
          </cell>
          <cell r="C47">
            <v>0</v>
          </cell>
          <cell r="D47">
            <v>0</v>
          </cell>
          <cell r="E47" t="str">
            <v>אשדוד</v>
          </cell>
          <cell r="F47">
            <v>0</v>
          </cell>
          <cell r="G47" t="str">
            <v>אין</v>
          </cell>
          <cell r="H47">
            <v>0</v>
          </cell>
        </row>
        <row r="48">
          <cell r="B48">
            <v>0</v>
          </cell>
          <cell r="C48">
            <v>0</v>
          </cell>
          <cell r="D48">
            <v>0</v>
          </cell>
          <cell r="E48" t="str">
            <v>אשדוד</v>
          </cell>
          <cell r="F48">
            <v>0</v>
          </cell>
          <cell r="G48" t="str">
            <v>אין</v>
          </cell>
          <cell r="H48">
            <v>0</v>
          </cell>
        </row>
        <row r="49">
          <cell r="B49">
            <v>0</v>
          </cell>
          <cell r="C49">
            <v>0</v>
          </cell>
          <cell r="D49">
            <v>0</v>
          </cell>
          <cell r="E49" t="str">
            <v>אשדוד</v>
          </cell>
          <cell r="F49">
            <v>0</v>
          </cell>
          <cell r="G49" t="str">
            <v>אין</v>
          </cell>
          <cell r="H49">
            <v>0</v>
          </cell>
        </row>
        <row r="50">
          <cell r="B50">
            <v>0</v>
          </cell>
          <cell r="C50">
            <v>0</v>
          </cell>
          <cell r="D50">
            <v>0</v>
          </cell>
          <cell r="E50" t="str">
            <v>אשדוד</v>
          </cell>
          <cell r="F50">
            <v>0</v>
          </cell>
          <cell r="G50" t="str">
            <v>אין</v>
          </cell>
          <cell r="H50">
            <v>0</v>
          </cell>
        </row>
        <row r="51">
          <cell r="B51">
            <v>0</v>
          </cell>
          <cell r="C51">
            <v>0</v>
          </cell>
          <cell r="D51">
            <v>0</v>
          </cell>
          <cell r="E51" t="str">
            <v>אשדוד</v>
          </cell>
          <cell r="F51">
            <v>0</v>
          </cell>
          <cell r="G51" t="str">
            <v>אין</v>
          </cell>
          <cell r="H51">
            <v>0</v>
          </cell>
        </row>
        <row r="52">
          <cell r="B52">
            <v>0</v>
          </cell>
          <cell r="C52">
            <v>0</v>
          </cell>
          <cell r="D52">
            <v>0</v>
          </cell>
          <cell r="E52" t="str">
            <v>אשדוד</v>
          </cell>
          <cell r="F52">
            <v>0</v>
          </cell>
          <cell r="G52" t="str">
            <v>אין</v>
          </cell>
          <cell r="H52">
            <v>0</v>
          </cell>
        </row>
        <row r="53">
          <cell r="B53">
            <v>0</v>
          </cell>
          <cell r="C53">
            <v>0</v>
          </cell>
          <cell r="D53">
            <v>0</v>
          </cell>
          <cell r="E53" t="str">
            <v>אשדוד</v>
          </cell>
          <cell r="F53">
            <v>0</v>
          </cell>
          <cell r="G53" t="str">
            <v>אין</v>
          </cell>
          <cell r="H53">
            <v>0</v>
          </cell>
        </row>
        <row r="54">
          <cell r="B54">
            <v>0</v>
          </cell>
          <cell r="C54">
            <v>0</v>
          </cell>
          <cell r="D54">
            <v>0</v>
          </cell>
          <cell r="E54" t="str">
            <v>אשדוד</v>
          </cell>
          <cell r="F54">
            <v>0</v>
          </cell>
          <cell r="G54" t="str">
            <v>אין</v>
          </cell>
          <cell r="H54">
            <v>0</v>
          </cell>
        </row>
        <row r="55">
          <cell r="B55">
            <v>0</v>
          </cell>
          <cell r="C55">
            <v>0</v>
          </cell>
          <cell r="D55">
            <v>0</v>
          </cell>
          <cell r="E55" t="str">
            <v>אשדוד</v>
          </cell>
          <cell r="F55">
            <v>0</v>
          </cell>
          <cell r="G55" t="str">
            <v>אין</v>
          </cell>
          <cell r="H55">
            <v>0</v>
          </cell>
        </row>
        <row r="56">
          <cell r="B56">
            <v>0</v>
          </cell>
          <cell r="C56">
            <v>0</v>
          </cell>
          <cell r="D56">
            <v>0</v>
          </cell>
          <cell r="E56" t="str">
            <v>אשדוד</v>
          </cell>
          <cell r="F56">
            <v>0</v>
          </cell>
          <cell r="G56" t="str">
            <v>אין</v>
          </cell>
          <cell r="H56">
            <v>0</v>
          </cell>
        </row>
        <row r="57">
          <cell r="B57">
            <v>0</v>
          </cell>
          <cell r="C57">
            <v>0</v>
          </cell>
          <cell r="D57">
            <v>0</v>
          </cell>
          <cell r="E57" t="str">
            <v>אשדוד</v>
          </cell>
          <cell r="F57">
            <v>0</v>
          </cell>
          <cell r="G57" t="str">
            <v>אין</v>
          </cell>
          <cell r="H57">
            <v>0</v>
          </cell>
        </row>
        <row r="58">
          <cell r="B58">
            <v>0</v>
          </cell>
          <cell r="C58">
            <v>0</v>
          </cell>
          <cell r="D58">
            <v>0</v>
          </cell>
          <cell r="E58" t="str">
            <v>אשדוד</v>
          </cell>
          <cell r="F58">
            <v>0</v>
          </cell>
          <cell r="G58" t="str">
            <v>אין</v>
          </cell>
          <cell r="H58">
            <v>0</v>
          </cell>
        </row>
        <row r="59">
          <cell r="B59">
            <v>0</v>
          </cell>
          <cell r="C59">
            <v>0</v>
          </cell>
          <cell r="D59">
            <v>0</v>
          </cell>
          <cell r="E59" t="str">
            <v>אשדוד</v>
          </cell>
          <cell r="F59">
            <v>0</v>
          </cell>
          <cell r="G59" t="str">
            <v>אין</v>
          </cell>
          <cell r="H59">
            <v>0</v>
          </cell>
        </row>
        <row r="60">
          <cell r="B60">
            <v>0</v>
          </cell>
          <cell r="C60">
            <v>0</v>
          </cell>
          <cell r="D60">
            <v>0</v>
          </cell>
          <cell r="E60" t="str">
            <v>אשדוד</v>
          </cell>
          <cell r="F60">
            <v>0</v>
          </cell>
          <cell r="G60" t="str">
            <v>אין</v>
          </cell>
          <cell r="H60">
            <v>0</v>
          </cell>
        </row>
        <row r="62">
          <cell r="B62" t="str">
            <v>מס' ת.ז.</v>
          </cell>
          <cell r="C62" t="str">
            <v>שם הספורטאי/ת</v>
          </cell>
          <cell r="D62" t="str">
            <v>שנת 
לידה</v>
          </cell>
          <cell r="E62" t="str">
            <v>שם האגודה</v>
          </cell>
          <cell r="F62" t="str">
            <v>מס' ת.ז.</v>
          </cell>
          <cell r="G62" t="str">
            <v>אישור רפואי</v>
          </cell>
          <cell r="H62" t="str">
            <v>ת. אישור</v>
          </cell>
        </row>
        <row r="63">
          <cell r="B63">
            <v>52471653</v>
          </cell>
          <cell r="C63">
            <v>0</v>
          </cell>
          <cell r="D63">
            <v>0</v>
          </cell>
          <cell r="E63" t="str">
            <v>בית הלוחם בש</v>
          </cell>
          <cell r="F63">
            <v>52471653</v>
          </cell>
          <cell r="G63" t="str">
            <v>יש</v>
          </cell>
          <cell r="H63">
            <v>43603</v>
          </cell>
        </row>
        <row r="64">
          <cell r="B64" t="str">
            <v>026056770</v>
          </cell>
          <cell r="C64">
            <v>0</v>
          </cell>
          <cell r="D64">
            <v>0</v>
          </cell>
          <cell r="E64" t="str">
            <v>בית הלוחם בש</v>
          </cell>
          <cell r="F64" t="str">
            <v>026056770</v>
          </cell>
          <cell r="G64" t="str">
            <v>אין</v>
          </cell>
          <cell r="H64">
            <v>0</v>
          </cell>
        </row>
        <row r="65">
          <cell r="B65" t="str">
            <v>061875175</v>
          </cell>
          <cell r="C65">
            <v>0</v>
          </cell>
          <cell r="D65">
            <v>0</v>
          </cell>
          <cell r="E65" t="str">
            <v>בית הלוחם בש</v>
          </cell>
          <cell r="F65" t="str">
            <v>061875175</v>
          </cell>
          <cell r="G65" t="str">
            <v>אין</v>
          </cell>
          <cell r="H65">
            <v>0</v>
          </cell>
        </row>
        <row r="66">
          <cell r="B66" t="str">
            <v>026763276</v>
          </cell>
          <cell r="C66">
            <v>0</v>
          </cell>
          <cell r="D66">
            <v>0</v>
          </cell>
          <cell r="E66" t="str">
            <v>בית הלוחם בש</v>
          </cell>
          <cell r="F66" t="str">
            <v>026763276</v>
          </cell>
          <cell r="G66" t="str">
            <v>אין</v>
          </cell>
          <cell r="H66">
            <v>0</v>
          </cell>
        </row>
        <row r="67">
          <cell r="B67" t="str">
            <v>057124315</v>
          </cell>
          <cell r="C67">
            <v>0</v>
          </cell>
          <cell r="D67">
            <v>0</v>
          </cell>
          <cell r="E67" t="str">
            <v>בית הלוחם בש</v>
          </cell>
          <cell r="F67" t="str">
            <v>057124315</v>
          </cell>
          <cell r="G67" t="str">
            <v>אין</v>
          </cell>
          <cell r="H67">
            <v>0</v>
          </cell>
        </row>
        <row r="68">
          <cell r="B68">
            <v>56486335</v>
          </cell>
          <cell r="C68">
            <v>0</v>
          </cell>
          <cell r="D68">
            <v>0</v>
          </cell>
          <cell r="E68" t="str">
            <v>בית הלוחם בש</v>
          </cell>
          <cell r="F68">
            <v>56486335</v>
          </cell>
          <cell r="G68" t="str">
            <v>אין</v>
          </cell>
          <cell r="H68">
            <v>0</v>
          </cell>
        </row>
        <row r="69">
          <cell r="B69" t="str">
            <v>012075875</v>
          </cell>
          <cell r="C69">
            <v>0</v>
          </cell>
          <cell r="D69">
            <v>0</v>
          </cell>
          <cell r="E69" t="str">
            <v>בית הלוחם בש</v>
          </cell>
          <cell r="F69" t="str">
            <v>012075875</v>
          </cell>
          <cell r="G69" t="str">
            <v>אין</v>
          </cell>
          <cell r="H69">
            <v>0</v>
          </cell>
        </row>
        <row r="70">
          <cell r="B70" t="str">
            <v>068140557</v>
          </cell>
          <cell r="C70">
            <v>0</v>
          </cell>
          <cell r="D70">
            <v>0</v>
          </cell>
          <cell r="E70" t="str">
            <v>בית הלוחם בש</v>
          </cell>
          <cell r="F70" t="str">
            <v>068140557</v>
          </cell>
          <cell r="G70" t="str">
            <v>אין</v>
          </cell>
          <cell r="H70">
            <v>0</v>
          </cell>
        </row>
        <row r="71">
          <cell r="B71" t="str">
            <v>065284317</v>
          </cell>
          <cell r="C71">
            <v>0</v>
          </cell>
          <cell r="D71">
            <v>0</v>
          </cell>
          <cell r="E71" t="str">
            <v>בית הלוחם בש</v>
          </cell>
          <cell r="F71" t="str">
            <v>065284317</v>
          </cell>
          <cell r="G71" t="str">
            <v>אין</v>
          </cell>
          <cell r="H71">
            <v>0</v>
          </cell>
        </row>
        <row r="72">
          <cell r="B72">
            <v>77416345</v>
          </cell>
          <cell r="C72">
            <v>0</v>
          </cell>
          <cell r="D72">
            <v>0</v>
          </cell>
          <cell r="E72" t="str">
            <v>בית הלוחם בש</v>
          </cell>
          <cell r="F72">
            <v>77416345</v>
          </cell>
          <cell r="G72" t="str">
            <v>אין</v>
          </cell>
          <cell r="H72">
            <v>0</v>
          </cell>
        </row>
        <row r="73">
          <cell r="B73" t="str">
            <v>055699235</v>
          </cell>
          <cell r="C73">
            <v>0</v>
          </cell>
          <cell r="D73">
            <v>0</v>
          </cell>
          <cell r="E73" t="str">
            <v>בית הלוחם בש</v>
          </cell>
          <cell r="F73" t="str">
            <v>055699235</v>
          </cell>
          <cell r="G73" t="str">
            <v>אין</v>
          </cell>
          <cell r="H73">
            <v>0</v>
          </cell>
        </row>
        <row r="74">
          <cell r="B74">
            <v>0</v>
          </cell>
          <cell r="C74">
            <v>0</v>
          </cell>
          <cell r="D74">
            <v>0</v>
          </cell>
          <cell r="E74" t="str">
            <v>בית הלוחם בש</v>
          </cell>
          <cell r="F74">
            <v>0</v>
          </cell>
          <cell r="G74" t="str">
            <v>אין</v>
          </cell>
          <cell r="H74">
            <v>0</v>
          </cell>
        </row>
        <row r="75">
          <cell r="B75">
            <v>0</v>
          </cell>
          <cell r="C75">
            <v>0</v>
          </cell>
          <cell r="D75">
            <v>0</v>
          </cell>
          <cell r="E75" t="str">
            <v>בית הלוחם בש</v>
          </cell>
          <cell r="F75">
            <v>0</v>
          </cell>
          <cell r="G75" t="str">
            <v>אין</v>
          </cell>
          <cell r="H75">
            <v>0</v>
          </cell>
        </row>
        <row r="76">
          <cell r="B76">
            <v>0</v>
          </cell>
          <cell r="C76">
            <v>0</v>
          </cell>
          <cell r="D76">
            <v>0</v>
          </cell>
          <cell r="E76" t="str">
            <v>בית הלוחם בש</v>
          </cell>
          <cell r="F76">
            <v>0</v>
          </cell>
          <cell r="G76" t="str">
            <v>אין</v>
          </cell>
          <cell r="H76">
            <v>0</v>
          </cell>
        </row>
        <row r="77">
          <cell r="B77">
            <v>0</v>
          </cell>
          <cell r="C77">
            <v>0</v>
          </cell>
          <cell r="D77">
            <v>0</v>
          </cell>
          <cell r="E77" t="str">
            <v>בית הלוחם בש</v>
          </cell>
          <cell r="F77">
            <v>0</v>
          </cell>
          <cell r="G77" t="str">
            <v>אין</v>
          </cell>
          <cell r="H77">
            <v>0</v>
          </cell>
        </row>
        <row r="78">
          <cell r="B78">
            <v>0</v>
          </cell>
          <cell r="C78">
            <v>0</v>
          </cell>
          <cell r="D78">
            <v>0</v>
          </cell>
          <cell r="E78" t="str">
            <v>בית הלוחם בש</v>
          </cell>
          <cell r="F78">
            <v>0</v>
          </cell>
          <cell r="G78" t="str">
            <v>אין</v>
          </cell>
          <cell r="H78">
            <v>0</v>
          </cell>
        </row>
        <row r="79">
          <cell r="B79">
            <v>0</v>
          </cell>
          <cell r="C79">
            <v>0</v>
          </cell>
          <cell r="D79">
            <v>0</v>
          </cell>
          <cell r="E79" t="str">
            <v>בית הלוחם בש</v>
          </cell>
          <cell r="F79">
            <v>0</v>
          </cell>
          <cell r="G79" t="str">
            <v>אין</v>
          </cell>
          <cell r="H79">
            <v>0</v>
          </cell>
        </row>
        <row r="80">
          <cell r="B80" t="str">
            <v>ת. זהות</v>
          </cell>
          <cell r="C80" t="str">
            <v>שם השחקן</v>
          </cell>
          <cell r="D80" t="str">
            <v>ת. לידה</v>
          </cell>
          <cell r="E80" t="str">
            <v>מועדון</v>
          </cell>
          <cell r="F80" t="str">
            <v>ת.ז</v>
          </cell>
          <cell r="G80" t="str">
            <v>אישור רפואי</v>
          </cell>
          <cell r="H80" t="str">
            <v>ת. אישור</v>
          </cell>
        </row>
        <row r="81">
          <cell r="B81">
            <v>52281433</v>
          </cell>
          <cell r="C81" t="str">
            <v>אביטל אלי</v>
          </cell>
          <cell r="D81">
            <v>1954</v>
          </cell>
          <cell r="E81" t="str">
            <v>באר יעקב</v>
          </cell>
          <cell r="F81">
            <v>52281433</v>
          </cell>
          <cell r="G81" t="str">
            <v>אין</v>
          </cell>
          <cell r="H81">
            <v>0</v>
          </cell>
        </row>
        <row r="82">
          <cell r="B82">
            <v>43740042</v>
          </cell>
          <cell r="C82" t="str">
            <v>גבע שאול</v>
          </cell>
          <cell r="D82">
            <v>1947</v>
          </cell>
          <cell r="E82" t="str">
            <v>באר יעקב</v>
          </cell>
          <cell r="F82">
            <v>43740042</v>
          </cell>
          <cell r="G82" t="str">
            <v>אין</v>
          </cell>
          <cell r="H82">
            <v>0</v>
          </cell>
        </row>
        <row r="83">
          <cell r="B83">
            <v>42447680</v>
          </cell>
          <cell r="C83" t="str">
            <v>דבש יצחק</v>
          </cell>
          <cell r="D83">
            <v>1949</v>
          </cell>
          <cell r="E83" t="str">
            <v>באר יעקב</v>
          </cell>
          <cell r="F83">
            <v>42447680</v>
          </cell>
          <cell r="G83" t="str">
            <v>אין</v>
          </cell>
          <cell r="H83">
            <v>0</v>
          </cell>
        </row>
        <row r="84">
          <cell r="B84">
            <v>51158962</v>
          </cell>
          <cell r="C84" t="str">
            <v>יום טוב מור חיים</v>
          </cell>
          <cell r="D84">
            <v>1953</v>
          </cell>
          <cell r="E84" t="str">
            <v>באר יעקב</v>
          </cell>
          <cell r="F84">
            <v>51158962</v>
          </cell>
          <cell r="G84" t="str">
            <v>אין</v>
          </cell>
          <cell r="H84">
            <v>0</v>
          </cell>
        </row>
        <row r="85">
          <cell r="B85">
            <v>1204650</v>
          </cell>
          <cell r="C85" t="str">
            <v>ליבמן אביגדור</v>
          </cell>
          <cell r="D85">
            <v>1942</v>
          </cell>
          <cell r="E85" t="str">
            <v>באר יעקב</v>
          </cell>
          <cell r="F85">
            <v>1204650</v>
          </cell>
          <cell r="G85" t="str">
            <v>אין</v>
          </cell>
          <cell r="H85">
            <v>0</v>
          </cell>
        </row>
        <row r="86">
          <cell r="B86">
            <v>55449219</v>
          </cell>
          <cell r="C86" t="str">
            <v>לקסמן צבי</v>
          </cell>
          <cell r="D86">
            <v>1958</v>
          </cell>
          <cell r="E86" t="str">
            <v>באר יעקב</v>
          </cell>
          <cell r="F86">
            <v>55449219</v>
          </cell>
          <cell r="G86" t="str">
            <v>אין</v>
          </cell>
          <cell r="H86">
            <v>0</v>
          </cell>
        </row>
        <row r="87">
          <cell r="B87">
            <v>41923558</v>
          </cell>
          <cell r="C87" t="str">
            <v>פרץ חיים</v>
          </cell>
          <cell r="D87">
            <v>1949</v>
          </cell>
          <cell r="E87" t="str">
            <v>באר יעקב</v>
          </cell>
          <cell r="F87">
            <v>41923558</v>
          </cell>
          <cell r="G87" t="str">
            <v>אין</v>
          </cell>
          <cell r="H87">
            <v>0</v>
          </cell>
        </row>
        <row r="88">
          <cell r="B88">
            <v>52102670</v>
          </cell>
          <cell r="C88" t="str">
            <v>שריד רוני</v>
          </cell>
          <cell r="D88">
            <v>1953</v>
          </cell>
          <cell r="E88" t="str">
            <v>באר יעקב</v>
          </cell>
          <cell r="F88">
            <v>52102670</v>
          </cell>
          <cell r="G88" t="str">
            <v>אין</v>
          </cell>
          <cell r="H88">
            <v>0</v>
          </cell>
        </row>
        <row r="89">
          <cell r="B89">
            <v>60807435</v>
          </cell>
          <cell r="C89" t="str">
            <v>זרוק אברהם</v>
          </cell>
          <cell r="D89">
            <v>1949</v>
          </cell>
          <cell r="E89" t="str">
            <v>באר יעקב</v>
          </cell>
          <cell r="F89">
            <v>60807435</v>
          </cell>
          <cell r="G89" t="str">
            <v>אין</v>
          </cell>
          <cell r="H89">
            <v>0</v>
          </cell>
        </row>
        <row r="90">
          <cell r="B90">
            <v>51336931</v>
          </cell>
          <cell r="C90" t="str">
            <v>פנחס שמואלי</v>
          </cell>
          <cell r="D90">
            <v>1952</v>
          </cell>
          <cell r="E90" t="str">
            <v>באר יעקב</v>
          </cell>
          <cell r="F90">
            <v>51336931</v>
          </cell>
          <cell r="G90" t="str">
            <v>אין</v>
          </cell>
          <cell r="H90">
            <v>0</v>
          </cell>
        </row>
        <row r="91">
          <cell r="B91">
            <v>5373337</v>
          </cell>
          <cell r="C91" t="str">
            <v>שמואל לוי</v>
          </cell>
          <cell r="D91">
            <v>1948</v>
          </cell>
          <cell r="E91" t="str">
            <v>באר יעקב</v>
          </cell>
          <cell r="F91">
            <v>5373337</v>
          </cell>
          <cell r="G91" t="str">
            <v>אין</v>
          </cell>
          <cell r="H91">
            <v>0</v>
          </cell>
        </row>
        <row r="92">
          <cell r="B92">
            <v>52778883</v>
          </cell>
          <cell r="C92" t="str">
            <v>כהן איזי</v>
          </cell>
          <cell r="D92">
            <v>1954</v>
          </cell>
          <cell r="E92" t="str">
            <v>באר יעקב</v>
          </cell>
          <cell r="F92">
            <v>52778883</v>
          </cell>
          <cell r="G92" t="str">
            <v>אין</v>
          </cell>
          <cell r="H92">
            <v>0</v>
          </cell>
        </row>
        <row r="93">
          <cell r="B93">
            <v>0</v>
          </cell>
          <cell r="C93">
            <v>0</v>
          </cell>
          <cell r="D93">
            <v>0</v>
          </cell>
          <cell r="E93">
            <v>0</v>
          </cell>
          <cell r="F93">
            <v>0</v>
          </cell>
          <cell r="G93" t="str">
            <v>אין</v>
          </cell>
          <cell r="H93">
            <v>0</v>
          </cell>
        </row>
        <row r="94">
          <cell r="B94">
            <v>0</v>
          </cell>
          <cell r="C94">
            <v>0</v>
          </cell>
          <cell r="D94">
            <v>0</v>
          </cell>
          <cell r="E94">
            <v>0</v>
          </cell>
          <cell r="F94">
            <v>0</v>
          </cell>
          <cell r="G94" t="str">
            <v>אין</v>
          </cell>
          <cell r="H94">
            <v>0</v>
          </cell>
        </row>
        <row r="95">
          <cell r="B95">
            <v>0</v>
          </cell>
          <cell r="C95">
            <v>0</v>
          </cell>
          <cell r="D95">
            <v>0</v>
          </cell>
          <cell r="E95">
            <v>0</v>
          </cell>
          <cell r="F95">
            <v>0</v>
          </cell>
          <cell r="G95" t="str">
            <v>אין</v>
          </cell>
          <cell r="H95">
            <v>0</v>
          </cell>
        </row>
        <row r="96">
          <cell r="B96">
            <v>0</v>
          </cell>
          <cell r="C96">
            <v>0</v>
          </cell>
          <cell r="D96">
            <v>0</v>
          </cell>
          <cell r="E96">
            <v>0</v>
          </cell>
          <cell r="F96">
            <v>0</v>
          </cell>
          <cell r="G96" t="str">
            <v>אין</v>
          </cell>
          <cell r="H96">
            <v>0</v>
          </cell>
        </row>
        <row r="97">
          <cell r="B97">
            <v>0</v>
          </cell>
          <cell r="C97">
            <v>0</v>
          </cell>
          <cell r="D97">
            <v>0</v>
          </cell>
          <cell r="E97">
            <v>0</v>
          </cell>
          <cell r="F97">
            <v>0</v>
          </cell>
          <cell r="G97" t="str">
            <v>אין</v>
          </cell>
          <cell r="H97">
            <v>0</v>
          </cell>
        </row>
        <row r="98">
          <cell r="B98">
            <v>0</v>
          </cell>
          <cell r="C98">
            <v>0</v>
          </cell>
          <cell r="D98">
            <v>0</v>
          </cell>
          <cell r="E98">
            <v>0</v>
          </cell>
          <cell r="F98">
            <v>0</v>
          </cell>
          <cell r="G98" t="str">
            <v>אין</v>
          </cell>
          <cell r="H98">
            <v>0</v>
          </cell>
        </row>
        <row r="99">
          <cell r="B99">
            <v>0</v>
          </cell>
          <cell r="C99">
            <v>0</v>
          </cell>
          <cell r="D99">
            <v>0</v>
          </cell>
          <cell r="E99">
            <v>0</v>
          </cell>
          <cell r="F99">
            <v>0</v>
          </cell>
          <cell r="G99" t="str">
            <v>אין</v>
          </cell>
          <cell r="H99">
            <v>0</v>
          </cell>
        </row>
        <row r="100">
          <cell r="B100">
            <v>0</v>
          </cell>
          <cell r="C100">
            <v>0</v>
          </cell>
          <cell r="D100">
            <v>0</v>
          </cell>
          <cell r="E100">
            <v>0</v>
          </cell>
          <cell r="F100">
            <v>0</v>
          </cell>
          <cell r="G100" t="str">
            <v>אין</v>
          </cell>
          <cell r="H100">
            <v>0</v>
          </cell>
        </row>
        <row r="101">
          <cell r="B101">
            <v>0</v>
          </cell>
          <cell r="C101">
            <v>0</v>
          </cell>
          <cell r="D101">
            <v>0</v>
          </cell>
          <cell r="E101">
            <v>0</v>
          </cell>
          <cell r="F101">
            <v>0</v>
          </cell>
          <cell r="G101" t="str">
            <v>אין</v>
          </cell>
          <cell r="H101">
            <v>0</v>
          </cell>
        </row>
        <row r="102">
          <cell r="B102">
            <v>0</v>
          </cell>
          <cell r="C102">
            <v>0</v>
          </cell>
          <cell r="D102">
            <v>0</v>
          </cell>
          <cell r="E102">
            <v>0</v>
          </cell>
          <cell r="F102">
            <v>0</v>
          </cell>
          <cell r="G102" t="str">
            <v>אין</v>
          </cell>
          <cell r="H102">
            <v>0</v>
          </cell>
        </row>
        <row r="103">
          <cell r="B103" t="str">
            <v>ת.ז</v>
          </cell>
          <cell r="C103" t="str">
            <v>שם השחקן</v>
          </cell>
          <cell r="D103" t="str">
            <v>ת. לידה</v>
          </cell>
          <cell r="E103" t="str">
            <v>מועדון</v>
          </cell>
          <cell r="F103" t="str">
            <v>ת.ז</v>
          </cell>
          <cell r="G103" t="str">
            <v>א. רפואי</v>
          </cell>
          <cell r="H103" t="str">
            <v>ת. אישור</v>
          </cell>
        </row>
        <row r="104">
          <cell r="B104" t="str">
            <v>065032401</v>
          </cell>
          <cell r="C104" t="str">
            <v>אביטן ז'אק</v>
          </cell>
          <cell r="D104">
            <v>1952</v>
          </cell>
          <cell r="E104" t="str">
            <v>ב. הלוחם ים</v>
          </cell>
          <cell r="F104" t="str">
            <v>065032401</v>
          </cell>
          <cell r="G104" t="str">
            <v>יש</v>
          </cell>
          <cell r="H104">
            <v>43692</v>
          </cell>
        </row>
        <row r="105">
          <cell r="B105" t="str">
            <v>073793556</v>
          </cell>
          <cell r="C105" t="str">
            <v>אגמון עזרא</v>
          </cell>
          <cell r="D105">
            <v>1943</v>
          </cell>
          <cell r="E105" t="str">
            <v>ב. הלוחם ים</v>
          </cell>
          <cell r="F105" t="str">
            <v>073793556</v>
          </cell>
          <cell r="G105" t="str">
            <v>אין</v>
          </cell>
          <cell r="H105">
            <v>0</v>
          </cell>
        </row>
        <row r="106">
          <cell r="B106" t="str">
            <v>068245943</v>
          </cell>
          <cell r="C106" t="str">
            <v>אביטן אהליהב</v>
          </cell>
          <cell r="D106">
            <v>1949</v>
          </cell>
          <cell r="E106" t="str">
            <v>ב. הלוחם ים</v>
          </cell>
          <cell r="F106" t="str">
            <v>068245943</v>
          </cell>
          <cell r="G106" t="str">
            <v>אין</v>
          </cell>
          <cell r="H106">
            <v>0</v>
          </cell>
        </row>
        <row r="107">
          <cell r="B107" t="str">
            <v>062117932</v>
          </cell>
          <cell r="C107" t="str">
            <v>אילוז קלוד</v>
          </cell>
          <cell r="D107">
            <v>1950</v>
          </cell>
          <cell r="E107" t="str">
            <v>ב. הלוחם ים</v>
          </cell>
          <cell r="F107" t="str">
            <v>062117932</v>
          </cell>
          <cell r="G107" t="str">
            <v>אין</v>
          </cell>
          <cell r="H107">
            <v>0</v>
          </cell>
        </row>
        <row r="108">
          <cell r="B108" t="str">
            <v>068987643</v>
          </cell>
          <cell r="C108" t="str">
            <v>אלבז ג'ורג</v>
          </cell>
          <cell r="D108">
            <v>1958</v>
          </cell>
          <cell r="E108" t="str">
            <v>ב. הלוחם ים</v>
          </cell>
          <cell r="F108" t="str">
            <v>068987643</v>
          </cell>
          <cell r="G108" t="str">
            <v>אין</v>
          </cell>
          <cell r="H108">
            <v>0</v>
          </cell>
        </row>
        <row r="109">
          <cell r="B109" t="str">
            <v>042439042</v>
          </cell>
          <cell r="C109" t="str">
            <v>אנקרי ניסים</v>
          </cell>
          <cell r="D109">
            <v>1949</v>
          </cell>
          <cell r="E109" t="str">
            <v>ב. הלוחם ים</v>
          </cell>
          <cell r="F109" t="str">
            <v>042439042</v>
          </cell>
          <cell r="G109" t="str">
            <v>אין</v>
          </cell>
          <cell r="H109">
            <v>0</v>
          </cell>
        </row>
        <row r="110">
          <cell r="B110" t="str">
            <v>050224914</v>
          </cell>
          <cell r="C110" t="str">
            <v>בן שאול שאול</v>
          </cell>
          <cell r="D110">
            <v>1950</v>
          </cell>
          <cell r="E110" t="str">
            <v>ב. הלוחם ים</v>
          </cell>
          <cell r="F110" t="str">
            <v>050224914</v>
          </cell>
          <cell r="G110" t="str">
            <v>אין</v>
          </cell>
          <cell r="H110">
            <v>0</v>
          </cell>
        </row>
        <row r="111">
          <cell r="B111" t="str">
            <v>026850362</v>
          </cell>
          <cell r="C111" t="str">
            <v>ברדוגו אשר</v>
          </cell>
          <cell r="D111">
            <v>1951</v>
          </cell>
          <cell r="E111" t="str">
            <v>ב. הלוחם ים</v>
          </cell>
          <cell r="F111" t="str">
            <v>026850362</v>
          </cell>
          <cell r="G111" t="str">
            <v>אין</v>
          </cell>
          <cell r="H111">
            <v>0</v>
          </cell>
        </row>
        <row r="112">
          <cell r="B112" t="str">
            <v>000569079</v>
          </cell>
          <cell r="C112" t="str">
            <v>דוידוביץ ישראל</v>
          </cell>
          <cell r="D112">
            <v>1948</v>
          </cell>
          <cell r="E112" t="str">
            <v>ב. הלוחם ים</v>
          </cell>
          <cell r="F112" t="str">
            <v>000569079</v>
          </cell>
          <cell r="G112" t="str">
            <v>אין</v>
          </cell>
          <cell r="H112">
            <v>0</v>
          </cell>
        </row>
        <row r="113">
          <cell r="B113" t="str">
            <v>068211556</v>
          </cell>
          <cell r="C113" t="str">
            <v>ואחנין בנימין</v>
          </cell>
          <cell r="D113">
            <v>1953</v>
          </cell>
          <cell r="E113" t="str">
            <v>ב. הלוחם ים</v>
          </cell>
          <cell r="F113" t="str">
            <v>068211556</v>
          </cell>
          <cell r="G113" t="str">
            <v>אין</v>
          </cell>
          <cell r="H113">
            <v>0</v>
          </cell>
        </row>
        <row r="114">
          <cell r="B114" t="str">
            <v>045156759</v>
          </cell>
          <cell r="C114" t="str">
            <v>זהבי צמח</v>
          </cell>
          <cell r="D114">
            <v>1941</v>
          </cell>
          <cell r="E114" t="str">
            <v>ב. הלוחם ים</v>
          </cell>
          <cell r="F114" t="str">
            <v>045156759</v>
          </cell>
          <cell r="G114" t="str">
            <v>אין</v>
          </cell>
          <cell r="H114">
            <v>0</v>
          </cell>
        </row>
        <row r="115">
          <cell r="B115" t="str">
            <v>041076951</v>
          </cell>
          <cell r="C115" t="str">
            <v>חבשוש יאיר</v>
          </cell>
          <cell r="D115">
            <v>1942</v>
          </cell>
          <cell r="E115" t="str">
            <v>ב. הלוחם ים</v>
          </cell>
          <cell r="F115" t="str">
            <v>041076951</v>
          </cell>
          <cell r="G115" t="str">
            <v>אין</v>
          </cell>
          <cell r="H115">
            <v>0</v>
          </cell>
        </row>
        <row r="116">
          <cell r="B116" t="str">
            <v>027065176</v>
          </cell>
          <cell r="C116" t="str">
            <v>לוי מכלוף</v>
          </cell>
          <cell r="D116">
            <v>1948</v>
          </cell>
          <cell r="E116" t="str">
            <v>ב. הלוחם ים</v>
          </cell>
          <cell r="F116" t="str">
            <v>027065176</v>
          </cell>
          <cell r="G116" t="str">
            <v>אין</v>
          </cell>
          <cell r="H116">
            <v>0</v>
          </cell>
        </row>
        <row r="117">
          <cell r="B117" t="str">
            <v>050280981</v>
          </cell>
          <cell r="C117" t="str">
            <v>לוי ציון</v>
          </cell>
          <cell r="D117">
            <v>1950</v>
          </cell>
          <cell r="E117" t="str">
            <v>ב. הלוחם ים</v>
          </cell>
          <cell r="F117" t="str">
            <v>050280981</v>
          </cell>
          <cell r="G117" t="str">
            <v>אין</v>
          </cell>
          <cell r="H117">
            <v>0</v>
          </cell>
        </row>
        <row r="118">
          <cell r="B118" t="str">
            <v>067329292</v>
          </cell>
          <cell r="C118" t="str">
            <v>מחפודה דוד</v>
          </cell>
          <cell r="D118">
            <v>1941</v>
          </cell>
          <cell r="E118" t="str">
            <v>ב. הלוחם ים</v>
          </cell>
          <cell r="F118" t="str">
            <v>067329292</v>
          </cell>
          <cell r="G118" t="str">
            <v>אין</v>
          </cell>
          <cell r="H118">
            <v>0</v>
          </cell>
        </row>
        <row r="119">
          <cell r="B119" t="str">
            <v>055925457</v>
          </cell>
          <cell r="C119" t="str">
            <v>מרדכי עמר</v>
          </cell>
          <cell r="D119">
            <v>1959</v>
          </cell>
          <cell r="E119" t="str">
            <v>ב. הלוחם ים</v>
          </cell>
          <cell r="F119" t="str">
            <v>055925457</v>
          </cell>
          <cell r="G119" t="str">
            <v>אין</v>
          </cell>
          <cell r="H119">
            <v>0</v>
          </cell>
        </row>
        <row r="120">
          <cell r="B120" t="str">
            <v>000350488</v>
          </cell>
          <cell r="C120" t="str">
            <v>פרידמן אלכס</v>
          </cell>
          <cell r="D120">
            <v>1943</v>
          </cell>
          <cell r="E120" t="str">
            <v>ב. הלוחם ים</v>
          </cell>
          <cell r="F120" t="str">
            <v>000350488</v>
          </cell>
          <cell r="G120" t="str">
            <v>אין</v>
          </cell>
          <cell r="H120">
            <v>0</v>
          </cell>
        </row>
        <row r="121">
          <cell r="B121" t="str">
            <v>050679786</v>
          </cell>
          <cell r="C121" t="str">
            <v>שמעיה הרצל</v>
          </cell>
          <cell r="D121">
            <v>1980</v>
          </cell>
          <cell r="E121" t="str">
            <v>ב. הלוחם ים</v>
          </cell>
          <cell r="F121" t="str">
            <v>050679786</v>
          </cell>
          <cell r="G121" t="str">
            <v>אין</v>
          </cell>
          <cell r="H121">
            <v>0</v>
          </cell>
        </row>
        <row r="122">
          <cell r="B122" t="str">
            <v>007382245</v>
          </cell>
          <cell r="C122" t="str">
            <v xml:space="preserve">שמש נעים </v>
          </cell>
          <cell r="D122">
            <v>1944</v>
          </cell>
          <cell r="E122" t="str">
            <v>ב. הלוחם ים</v>
          </cell>
          <cell r="F122" t="str">
            <v>007382245</v>
          </cell>
          <cell r="G122" t="str">
            <v>אין</v>
          </cell>
          <cell r="H122">
            <v>0</v>
          </cell>
        </row>
        <row r="123">
          <cell r="B123" t="str">
            <v>053925947</v>
          </cell>
          <cell r="C123" t="str">
            <v>שניזיק חיים</v>
          </cell>
          <cell r="D123">
            <v>1955</v>
          </cell>
          <cell r="E123" t="str">
            <v>ב. הלוחם ים</v>
          </cell>
          <cell r="F123" t="str">
            <v>053925947</v>
          </cell>
          <cell r="G123" t="str">
            <v>אין</v>
          </cell>
          <cell r="H123">
            <v>0</v>
          </cell>
        </row>
        <row r="124">
          <cell r="B124" t="str">
            <v>005030515</v>
          </cell>
          <cell r="C124" t="str">
            <v>שרעבי ציון</v>
          </cell>
          <cell r="D124">
            <v>1948</v>
          </cell>
          <cell r="E124" t="str">
            <v>ב. הלוחם ים</v>
          </cell>
          <cell r="F124" t="str">
            <v>005030515</v>
          </cell>
          <cell r="G124" t="str">
            <v>אין</v>
          </cell>
          <cell r="H124">
            <v>0</v>
          </cell>
        </row>
        <row r="125">
          <cell r="B125">
            <v>0</v>
          </cell>
          <cell r="C125">
            <v>0</v>
          </cell>
          <cell r="D125">
            <v>0</v>
          </cell>
          <cell r="E125">
            <v>0</v>
          </cell>
          <cell r="F125">
            <v>0</v>
          </cell>
          <cell r="G125" t="str">
            <v>אין</v>
          </cell>
          <cell r="H125">
            <v>0</v>
          </cell>
        </row>
        <row r="126">
          <cell r="B126">
            <v>0</v>
          </cell>
          <cell r="C126">
            <v>0</v>
          </cell>
          <cell r="D126">
            <v>0</v>
          </cell>
          <cell r="E126">
            <v>0</v>
          </cell>
          <cell r="F126">
            <v>0</v>
          </cell>
          <cell r="G126" t="str">
            <v>אין</v>
          </cell>
          <cell r="H126">
            <v>0</v>
          </cell>
        </row>
        <row r="127">
          <cell r="B127">
            <v>0</v>
          </cell>
          <cell r="C127">
            <v>0</v>
          </cell>
          <cell r="D127">
            <v>0</v>
          </cell>
          <cell r="E127">
            <v>0</v>
          </cell>
          <cell r="F127">
            <v>0</v>
          </cell>
          <cell r="G127" t="str">
            <v>אין</v>
          </cell>
          <cell r="H127">
            <v>0</v>
          </cell>
        </row>
        <row r="128">
          <cell r="B128">
            <v>0</v>
          </cell>
          <cell r="C128">
            <v>0</v>
          </cell>
          <cell r="D128">
            <v>0</v>
          </cell>
          <cell r="E128">
            <v>0</v>
          </cell>
          <cell r="F128">
            <v>0</v>
          </cell>
          <cell r="G128" t="str">
            <v>אין</v>
          </cell>
          <cell r="H128">
            <v>0</v>
          </cell>
        </row>
        <row r="129">
          <cell r="B129">
            <v>0</v>
          </cell>
          <cell r="C129">
            <v>0</v>
          </cell>
          <cell r="D129">
            <v>0</v>
          </cell>
          <cell r="E129">
            <v>0</v>
          </cell>
          <cell r="F129">
            <v>0</v>
          </cell>
          <cell r="G129" t="str">
            <v>אין</v>
          </cell>
          <cell r="H129">
            <v>0</v>
          </cell>
        </row>
        <row r="130">
          <cell r="B130">
            <v>0</v>
          </cell>
          <cell r="C130">
            <v>0</v>
          </cell>
          <cell r="D130">
            <v>0</v>
          </cell>
          <cell r="E130">
            <v>0</v>
          </cell>
          <cell r="F130">
            <v>0</v>
          </cell>
          <cell r="G130" t="str">
            <v>אין</v>
          </cell>
          <cell r="H130">
            <v>0</v>
          </cell>
        </row>
        <row r="131">
          <cell r="B131">
            <v>0</v>
          </cell>
          <cell r="C131">
            <v>0</v>
          </cell>
          <cell r="D131">
            <v>0</v>
          </cell>
          <cell r="E131">
            <v>0</v>
          </cell>
          <cell r="F131">
            <v>0</v>
          </cell>
          <cell r="G131" t="str">
            <v>אין</v>
          </cell>
          <cell r="H131">
            <v>0</v>
          </cell>
        </row>
        <row r="132">
          <cell r="B132">
            <v>0</v>
          </cell>
          <cell r="C132">
            <v>0</v>
          </cell>
          <cell r="D132">
            <v>0</v>
          </cell>
          <cell r="E132">
            <v>0</v>
          </cell>
          <cell r="F132">
            <v>0</v>
          </cell>
          <cell r="G132" t="str">
            <v>אין</v>
          </cell>
          <cell r="H132">
            <v>0</v>
          </cell>
        </row>
        <row r="133">
          <cell r="B133">
            <v>0</v>
          </cell>
          <cell r="C133">
            <v>0</v>
          </cell>
          <cell r="D133">
            <v>0</v>
          </cell>
          <cell r="E133">
            <v>0</v>
          </cell>
          <cell r="F133">
            <v>0</v>
          </cell>
          <cell r="G133" t="str">
            <v>אין</v>
          </cell>
          <cell r="H133">
            <v>0</v>
          </cell>
        </row>
        <row r="134">
          <cell r="B134">
            <v>0</v>
          </cell>
          <cell r="C134">
            <v>0</v>
          </cell>
          <cell r="D134">
            <v>0</v>
          </cell>
          <cell r="E134">
            <v>0</v>
          </cell>
          <cell r="F134">
            <v>0</v>
          </cell>
          <cell r="G134" t="str">
            <v>אין</v>
          </cell>
          <cell r="H134">
            <v>0</v>
          </cell>
        </row>
        <row r="135">
          <cell r="B135" t="str">
            <v>ת.ז</v>
          </cell>
          <cell r="C135" t="str">
            <v>שם השחקן</v>
          </cell>
          <cell r="D135" t="str">
            <v>ת. לידה</v>
          </cell>
          <cell r="E135" t="str">
            <v>מועדון</v>
          </cell>
          <cell r="F135" t="str">
            <v>ת.ז</v>
          </cell>
          <cell r="G135" t="str">
            <v>א. רפואי</v>
          </cell>
          <cell r="H135" t="str">
            <v>ת. אישור</v>
          </cell>
        </row>
        <row r="136">
          <cell r="B136">
            <v>215033234</v>
          </cell>
          <cell r="C136" t="str">
            <v>בקלצ'יוק דיאנה</v>
          </cell>
          <cell r="D136">
            <v>2004</v>
          </cell>
          <cell r="E136" t="str">
            <v>גני אביב ד.צ</v>
          </cell>
          <cell r="F136">
            <v>215033234</v>
          </cell>
          <cell r="G136" t="str">
            <v>אין</v>
          </cell>
          <cell r="H136">
            <v>0</v>
          </cell>
        </row>
        <row r="137">
          <cell r="B137">
            <v>68273507</v>
          </cell>
          <cell r="C137" t="str">
            <v>דרור יואב</v>
          </cell>
          <cell r="D137">
            <v>1947</v>
          </cell>
          <cell r="E137" t="str">
            <v>גני אביב</v>
          </cell>
          <cell r="F137">
            <v>68273507</v>
          </cell>
          <cell r="G137" t="str">
            <v>אין</v>
          </cell>
          <cell r="H137">
            <v>0</v>
          </cell>
        </row>
        <row r="138">
          <cell r="B138">
            <v>215982232</v>
          </cell>
          <cell r="C138" t="str">
            <v>מחפוד אופק</v>
          </cell>
          <cell r="D138">
            <v>2006</v>
          </cell>
          <cell r="E138" t="str">
            <v>גני אביב ד.צ</v>
          </cell>
          <cell r="F138">
            <v>215982232</v>
          </cell>
          <cell r="G138" t="str">
            <v>אין</v>
          </cell>
          <cell r="H138">
            <v>0</v>
          </cell>
        </row>
        <row r="139">
          <cell r="B139">
            <v>323099176</v>
          </cell>
          <cell r="C139" t="str">
            <v>פרץ רון</v>
          </cell>
          <cell r="D139">
            <v>2002</v>
          </cell>
          <cell r="E139" t="str">
            <v>גני אביב ד.צ</v>
          </cell>
          <cell r="F139">
            <v>323099176</v>
          </cell>
          <cell r="G139" t="str">
            <v>אין</v>
          </cell>
          <cell r="H139">
            <v>0</v>
          </cell>
        </row>
        <row r="140">
          <cell r="B140">
            <v>213479132</v>
          </cell>
          <cell r="C140" t="str">
            <v>קורסונסקי נוי</v>
          </cell>
          <cell r="D140">
            <v>2002</v>
          </cell>
          <cell r="E140" t="str">
            <v>גני אביב ד.צ</v>
          </cell>
          <cell r="F140">
            <v>213479132</v>
          </cell>
          <cell r="G140" t="str">
            <v>אין</v>
          </cell>
          <cell r="H140">
            <v>0</v>
          </cell>
        </row>
        <row r="141">
          <cell r="B141">
            <v>214630204</v>
          </cell>
          <cell r="C141" t="str">
            <v>שפיגל עידן</v>
          </cell>
          <cell r="D141">
            <v>2004</v>
          </cell>
          <cell r="E141" t="str">
            <v>גני אביב ד.צ</v>
          </cell>
          <cell r="F141">
            <v>214630204</v>
          </cell>
          <cell r="G141" t="str">
            <v>אין</v>
          </cell>
          <cell r="H141">
            <v>0</v>
          </cell>
        </row>
        <row r="142">
          <cell r="B142">
            <v>216495382</v>
          </cell>
          <cell r="C142" t="str">
            <v>שפיגל עמית</v>
          </cell>
          <cell r="D142">
            <v>2007</v>
          </cell>
          <cell r="E142" t="str">
            <v>גני אביב ד.צ</v>
          </cell>
          <cell r="F142">
            <v>216495382</v>
          </cell>
          <cell r="G142" t="str">
            <v>אין</v>
          </cell>
          <cell r="H142">
            <v>0</v>
          </cell>
        </row>
        <row r="143">
          <cell r="B143">
            <v>0</v>
          </cell>
          <cell r="C143">
            <v>0</v>
          </cell>
          <cell r="D143">
            <v>0</v>
          </cell>
          <cell r="E143">
            <v>0</v>
          </cell>
          <cell r="F143">
            <v>0</v>
          </cell>
          <cell r="G143" t="str">
            <v>אין</v>
          </cell>
          <cell r="H143">
            <v>0</v>
          </cell>
        </row>
        <row r="144">
          <cell r="B144">
            <v>0</v>
          </cell>
          <cell r="C144">
            <v>0</v>
          </cell>
          <cell r="D144">
            <v>0</v>
          </cell>
          <cell r="E144">
            <v>0</v>
          </cell>
          <cell r="F144">
            <v>0</v>
          </cell>
          <cell r="G144" t="str">
            <v>אין</v>
          </cell>
          <cell r="H144">
            <v>0</v>
          </cell>
        </row>
        <row r="145">
          <cell r="B145">
            <v>0</v>
          </cell>
          <cell r="C145">
            <v>0</v>
          </cell>
          <cell r="D145">
            <v>0</v>
          </cell>
          <cell r="E145">
            <v>0</v>
          </cell>
          <cell r="F145">
            <v>0</v>
          </cell>
          <cell r="G145" t="str">
            <v>אין</v>
          </cell>
          <cell r="H145">
            <v>0</v>
          </cell>
        </row>
        <row r="146">
          <cell r="B146">
            <v>0</v>
          </cell>
          <cell r="C146">
            <v>0</v>
          </cell>
          <cell r="D146">
            <v>0</v>
          </cell>
          <cell r="E146">
            <v>0</v>
          </cell>
          <cell r="F146">
            <v>0</v>
          </cell>
          <cell r="G146" t="str">
            <v>אין</v>
          </cell>
          <cell r="H146">
            <v>0</v>
          </cell>
        </row>
        <row r="147">
          <cell r="B147">
            <v>0</v>
          </cell>
          <cell r="C147">
            <v>0</v>
          </cell>
          <cell r="D147">
            <v>0</v>
          </cell>
          <cell r="E147">
            <v>0</v>
          </cell>
          <cell r="F147">
            <v>0</v>
          </cell>
          <cell r="G147" t="str">
            <v>אין</v>
          </cell>
          <cell r="H147">
            <v>0</v>
          </cell>
        </row>
        <row r="148">
          <cell r="B148">
            <v>0</v>
          </cell>
          <cell r="C148">
            <v>0</v>
          </cell>
          <cell r="D148">
            <v>0</v>
          </cell>
          <cell r="E148">
            <v>0</v>
          </cell>
          <cell r="F148">
            <v>0</v>
          </cell>
          <cell r="G148" t="str">
            <v>אין</v>
          </cell>
          <cell r="H148">
            <v>0</v>
          </cell>
        </row>
        <row r="149">
          <cell r="B149">
            <v>0</v>
          </cell>
          <cell r="C149">
            <v>0</v>
          </cell>
          <cell r="D149">
            <v>0</v>
          </cell>
          <cell r="E149">
            <v>0</v>
          </cell>
          <cell r="F149">
            <v>0</v>
          </cell>
          <cell r="G149" t="str">
            <v>אין</v>
          </cell>
          <cell r="H149">
            <v>0</v>
          </cell>
        </row>
        <row r="150">
          <cell r="B150">
            <v>0</v>
          </cell>
          <cell r="C150">
            <v>0</v>
          </cell>
          <cell r="D150">
            <v>0</v>
          </cell>
          <cell r="E150">
            <v>0</v>
          </cell>
          <cell r="F150">
            <v>0</v>
          </cell>
          <cell r="G150" t="str">
            <v>אין</v>
          </cell>
          <cell r="H150">
            <v>0</v>
          </cell>
        </row>
        <row r="151">
          <cell r="B151">
            <v>0</v>
          </cell>
          <cell r="C151">
            <v>0</v>
          </cell>
          <cell r="D151">
            <v>0</v>
          </cell>
          <cell r="E151">
            <v>0</v>
          </cell>
          <cell r="F151">
            <v>0</v>
          </cell>
          <cell r="G151" t="str">
            <v>אין</v>
          </cell>
          <cell r="H151">
            <v>0</v>
          </cell>
        </row>
        <row r="152">
          <cell r="B152">
            <v>0</v>
          </cell>
          <cell r="C152">
            <v>0</v>
          </cell>
          <cell r="D152">
            <v>0</v>
          </cell>
          <cell r="E152">
            <v>0</v>
          </cell>
          <cell r="F152">
            <v>0</v>
          </cell>
          <cell r="G152" t="str">
            <v>אין</v>
          </cell>
          <cell r="H152">
            <v>0</v>
          </cell>
        </row>
        <row r="153">
          <cell r="B153" t="str">
            <v>מס' ת.ז.</v>
          </cell>
          <cell r="C153" t="str">
            <v>שם הספורטאי/ת</v>
          </cell>
          <cell r="D153" t="str">
            <v>שנת 
לידה</v>
          </cell>
          <cell r="E153" t="str">
            <v>שם האגודה</v>
          </cell>
          <cell r="F153" t="str">
            <v>מס' ת.ז.</v>
          </cell>
          <cell r="G153" t="str">
            <v>אישור רפואי</v>
          </cell>
          <cell r="H153" t="str">
            <v xml:space="preserve">תאריך </v>
          </cell>
        </row>
        <row r="154">
          <cell r="B154">
            <v>54537618</v>
          </cell>
          <cell r="C154" t="str">
            <v>אשכנזי אביב</v>
          </cell>
          <cell r="D154">
            <v>1956</v>
          </cell>
          <cell r="E154" t="str">
            <v>הרצליה</v>
          </cell>
          <cell r="F154">
            <v>54537618</v>
          </cell>
          <cell r="G154" t="str">
            <v>יש</v>
          </cell>
          <cell r="H154">
            <v>44819</v>
          </cell>
        </row>
        <row r="155">
          <cell r="B155">
            <v>56156276</v>
          </cell>
          <cell r="C155" t="str">
            <v>אשכנזי אסתר</v>
          </cell>
          <cell r="D155">
            <v>1959</v>
          </cell>
          <cell r="E155" t="str">
            <v>הרצליה</v>
          </cell>
          <cell r="F155">
            <v>56156276</v>
          </cell>
          <cell r="G155" t="str">
            <v>אין</v>
          </cell>
          <cell r="H155">
            <v>0</v>
          </cell>
        </row>
        <row r="156">
          <cell r="B156" t="str">
            <v>065314387</v>
          </cell>
          <cell r="C156" t="str">
            <v>גדניר מקס</v>
          </cell>
          <cell r="D156">
            <v>1945</v>
          </cell>
          <cell r="E156" t="str">
            <v>הרצליה</v>
          </cell>
          <cell r="F156" t="str">
            <v>065314387</v>
          </cell>
          <cell r="G156" t="str">
            <v>אין</v>
          </cell>
          <cell r="H156">
            <v>0</v>
          </cell>
        </row>
        <row r="157">
          <cell r="B157" t="str">
            <v>030380828</v>
          </cell>
          <cell r="C157" t="str">
            <v>גלפז משה</v>
          </cell>
          <cell r="D157">
            <v>1949</v>
          </cell>
          <cell r="E157" t="str">
            <v>הרצליה</v>
          </cell>
          <cell r="F157" t="str">
            <v>030380828</v>
          </cell>
          <cell r="G157" t="str">
            <v>אין</v>
          </cell>
          <cell r="H157">
            <v>0</v>
          </cell>
        </row>
        <row r="158">
          <cell r="B158" t="str">
            <v>056181233</v>
          </cell>
          <cell r="C158" t="str">
            <v>גרציאן משה</v>
          </cell>
          <cell r="D158">
            <v>1959</v>
          </cell>
          <cell r="E158" t="str">
            <v>הרצליה</v>
          </cell>
          <cell r="F158" t="str">
            <v>056181233</v>
          </cell>
          <cell r="G158" t="str">
            <v>אין</v>
          </cell>
          <cell r="H158">
            <v>0</v>
          </cell>
        </row>
        <row r="159">
          <cell r="B159" t="str">
            <v>004046371</v>
          </cell>
          <cell r="C159" t="str">
            <v>מני אלי</v>
          </cell>
          <cell r="D159">
            <v>1947</v>
          </cell>
          <cell r="E159" t="str">
            <v>הרצליה</v>
          </cell>
          <cell r="F159" t="str">
            <v>004046371</v>
          </cell>
          <cell r="G159" t="str">
            <v>אין</v>
          </cell>
          <cell r="H159">
            <v>0</v>
          </cell>
        </row>
        <row r="160">
          <cell r="B160" t="str">
            <v>010981769</v>
          </cell>
          <cell r="C160" t="str">
            <v>מרקמן אריק</v>
          </cell>
          <cell r="D160">
            <v>1944</v>
          </cell>
          <cell r="E160" t="str">
            <v>הרצליה</v>
          </cell>
          <cell r="F160" t="str">
            <v>010981769</v>
          </cell>
          <cell r="G160" t="str">
            <v>אין</v>
          </cell>
          <cell r="H160">
            <v>0</v>
          </cell>
        </row>
        <row r="161">
          <cell r="B161" t="str">
            <v>003052834</v>
          </cell>
          <cell r="C161" t="str">
            <v>פרי אהרון</v>
          </cell>
          <cell r="D161">
            <v>1947</v>
          </cell>
          <cell r="E161" t="str">
            <v>הרצליה</v>
          </cell>
          <cell r="F161" t="str">
            <v>003052834</v>
          </cell>
          <cell r="G161" t="str">
            <v>אין</v>
          </cell>
          <cell r="H161">
            <v>0</v>
          </cell>
        </row>
        <row r="162">
          <cell r="B162" t="str">
            <v>050702356</v>
          </cell>
          <cell r="C162" t="str">
            <v>פרנקל ידין</v>
          </cell>
          <cell r="D162">
            <v>1951</v>
          </cell>
          <cell r="E162" t="str">
            <v>הרצליה</v>
          </cell>
          <cell r="F162" t="str">
            <v>050702356</v>
          </cell>
          <cell r="G162" t="str">
            <v>אין</v>
          </cell>
          <cell r="H162">
            <v>0</v>
          </cell>
        </row>
        <row r="163">
          <cell r="B163" t="str">
            <v>062997648</v>
          </cell>
          <cell r="C163" t="str">
            <v>פרץ רפי</v>
          </cell>
          <cell r="D163">
            <v>1943</v>
          </cell>
          <cell r="E163" t="str">
            <v>הרצליה</v>
          </cell>
          <cell r="F163" t="str">
            <v>062997648</v>
          </cell>
          <cell r="G163" t="str">
            <v>אין</v>
          </cell>
          <cell r="H163">
            <v>0</v>
          </cell>
        </row>
        <row r="164">
          <cell r="B164" t="str">
            <v>050351063</v>
          </cell>
          <cell r="C164" t="str">
            <v>קטלן אהרון</v>
          </cell>
          <cell r="D164">
            <v>1951</v>
          </cell>
          <cell r="E164" t="str">
            <v>הרצליה</v>
          </cell>
          <cell r="F164" t="str">
            <v>050351063</v>
          </cell>
          <cell r="G164" t="str">
            <v>אין</v>
          </cell>
          <cell r="H164">
            <v>0</v>
          </cell>
        </row>
        <row r="165">
          <cell r="B165" t="str">
            <v>042921981</v>
          </cell>
          <cell r="C165" t="str">
            <v>רויטמן דב</v>
          </cell>
          <cell r="D165">
            <v>1946</v>
          </cell>
          <cell r="E165" t="str">
            <v>הרצליה</v>
          </cell>
          <cell r="F165" t="str">
            <v>042921981</v>
          </cell>
          <cell r="G165" t="str">
            <v>אין</v>
          </cell>
          <cell r="H165">
            <v>0</v>
          </cell>
        </row>
        <row r="166">
          <cell r="B166" t="str">
            <v>064347719</v>
          </cell>
          <cell r="C166" t="str">
            <v>שדה ג'ו</v>
          </cell>
          <cell r="D166">
            <v>1936</v>
          </cell>
          <cell r="E166" t="str">
            <v>הרצליה</v>
          </cell>
          <cell r="F166" t="str">
            <v>064347719</v>
          </cell>
          <cell r="G166" t="str">
            <v>אין</v>
          </cell>
          <cell r="H166">
            <v>0</v>
          </cell>
        </row>
        <row r="167">
          <cell r="B167" t="str">
            <v>017407040</v>
          </cell>
          <cell r="C167" t="str">
            <v>פייר טפירו ז'אן</v>
          </cell>
          <cell r="D167">
            <v>1940</v>
          </cell>
          <cell r="E167" t="str">
            <v>הרצליה</v>
          </cell>
          <cell r="F167" t="str">
            <v>017407040</v>
          </cell>
          <cell r="G167" t="str">
            <v>אין</v>
          </cell>
          <cell r="H167">
            <v>0</v>
          </cell>
        </row>
        <row r="168">
          <cell r="B168">
            <v>0</v>
          </cell>
          <cell r="C168">
            <v>0</v>
          </cell>
          <cell r="D168">
            <v>0</v>
          </cell>
          <cell r="E168">
            <v>0</v>
          </cell>
          <cell r="F168">
            <v>0</v>
          </cell>
          <cell r="G168" t="str">
            <v>אין</v>
          </cell>
          <cell r="H168">
            <v>0</v>
          </cell>
        </row>
        <row r="169">
          <cell r="B169">
            <v>0</v>
          </cell>
          <cell r="C169">
            <v>0</v>
          </cell>
          <cell r="D169">
            <v>0</v>
          </cell>
          <cell r="E169">
            <v>0</v>
          </cell>
          <cell r="F169">
            <v>0</v>
          </cell>
          <cell r="G169" t="str">
            <v>אין</v>
          </cell>
          <cell r="H169">
            <v>0</v>
          </cell>
        </row>
        <row r="170">
          <cell r="B170">
            <v>0</v>
          </cell>
          <cell r="C170">
            <v>0</v>
          </cell>
          <cell r="D170">
            <v>0</v>
          </cell>
          <cell r="E170">
            <v>0</v>
          </cell>
          <cell r="F170">
            <v>0</v>
          </cell>
          <cell r="G170" t="str">
            <v>אין</v>
          </cell>
          <cell r="H170">
            <v>0</v>
          </cell>
        </row>
        <row r="171">
          <cell r="B171">
            <v>0</v>
          </cell>
          <cell r="C171">
            <v>0</v>
          </cell>
          <cell r="D171">
            <v>0</v>
          </cell>
          <cell r="E171">
            <v>0</v>
          </cell>
          <cell r="F171">
            <v>0</v>
          </cell>
          <cell r="G171" t="str">
            <v>אין</v>
          </cell>
          <cell r="H171">
            <v>0</v>
          </cell>
        </row>
        <row r="172">
          <cell r="B172">
            <v>0</v>
          </cell>
          <cell r="C172">
            <v>0</v>
          </cell>
          <cell r="D172">
            <v>0</v>
          </cell>
          <cell r="E172">
            <v>0</v>
          </cell>
          <cell r="F172">
            <v>0</v>
          </cell>
          <cell r="G172" t="str">
            <v>אין</v>
          </cell>
          <cell r="H172">
            <v>0</v>
          </cell>
        </row>
        <row r="173">
          <cell r="B173">
            <v>0</v>
          </cell>
          <cell r="C173">
            <v>0</v>
          </cell>
          <cell r="D173">
            <v>0</v>
          </cell>
          <cell r="E173">
            <v>0</v>
          </cell>
          <cell r="F173">
            <v>0</v>
          </cell>
          <cell r="G173" t="str">
            <v>אין</v>
          </cell>
          <cell r="H173">
            <v>0</v>
          </cell>
        </row>
        <row r="174">
          <cell r="B174">
            <v>0</v>
          </cell>
          <cell r="C174">
            <v>0</v>
          </cell>
          <cell r="D174">
            <v>0</v>
          </cell>
          <cell r="E174">
            <v>0</v>
          </cell>
          <cell r="F174">
            <v>0</v>
          </cell>
          <cell r="G174" t="str">
            <v>אין</v>
          </cell>
          <cell r="H174">
            <v>0</v>
          </cell>
        </row>
        <row r="175">
          <cell r="B175">
            <v>0</v>
          </cell>
          <cell r="C175">
            <v>0</v>
          </cell>
          <cell r="D175">
            <v>0</v>
          </cell>
          <cell r="E175">
            <v>0</v>
          </cell>
          <cell r="F175">
            <v>0</v>
          </cell>
          <cell r="G175" t="str">
            <v>אין</v>
          </cell>
          <cell r="H175">
            <v>0</v>
          </cell>
        </row>
        <row r="176">
          <cell r="B176">
            <v>0</v>
          </cell>
          <cell r="C176">
            <v>0</v>
          </cell>
          <cell r="D176">
            <v>0</v>
          </cell>
          <cell r="E176">
            <v>0</v>
          </cell>
          <cell r="F176">
            <v>0</v>
          </cell>
          <cell r="G176" t="str">
            <v>אין</v>
          </cell>
          <cell r="H176">
            <v>0</v>
          </cell>
        </row>
        <row r="177">
          <cell r="B177" t="str">
            <v>מס' ת.ז.</v>
          </cell>
          <cell r="C177" t="str">
            <v>שם הספורטאי/ת</v>
          </cell>
          <cell r="D177" t="str">
            <v>שנת 
לידה</v>
          </cell>
          <cell r="E177" t="str">
            <v>שם האגודה</v>
          </cell>
          <cell r="F177" t="str">
            <v>מס' ת.ז.</v>
          </cell>
          <cell r="G177" t="str">
            <v>אישור רפואי</v>
          </cell>
          <cell r="H177" t="str">
            <v xml:space="preserve">תאריך </v>
          </cell>
        </row>
        <row r="178">
          <cell r="B178">
            <v>0</v>
          </cell>
          <cell r="C178">
            <v>0</v>
          </cell>
          <cell r="D178">
            <v>0</v>
          </cell>
          <cell r="E178" t="str">
            <v>יהוד</v>
          </cell>
          <cell r="F178">
            <v>0</v>
          </cell>
          <cell r="G178" t="str">
            <v>אין</v>
          </cell>
          <cell r="H178">
            <v>0</v>
          </cell>
        </row>
        <row r="179">
          <cell r="B179">
            <v>0</v>
          </cell>
          <cell r="C179">
            <v>0</v>
          </cell>
          <cell r="D179">
            <v>0</v>
          </cell>
          <cell r="E179" t="str">
            <v>יהוד</v>
          </cell>
          <cell r="F179">
            <v>0</v>
          </cell>
          <cell r="G179" t="str">
            <v>אין</v>
          </cell>
          <cell r="H179">
            <v>0</v>
          </cell>
        </row>
        <row r="180">
          <cell r="B180">
            <v>0</v>
          </cell>
          <cell r="C180">
            <v>0</v>
          </cell>
          <cell r="D180">
            <v>0</v>
          </cell>
          <cell r="E180" t="str">
            <v>יהוד</v>
          </cell>
          <cell r="F180">
            <v>0</v>
          </cell>
          <cell r="G180" t="str">
            <v>אין</v>
          </cell>
          <cell r="H180">
            <v>0</v>
          </cell>
        </row>
        <row r="181">
          <cell r="B181">
            <v>0</v>
          </cell>
          <cell r="C181">
            <v>0</v>
          </cell>
          <cell r="D181">
            <v>0</v>
          </cell>
          <cell r="E181" t="str">
            <v>יהוד</v>
          </cell>
          <cell r="F181">
            <v>0</v>
          </cell>
          <cell r="G181" t="str">
            <v>אין</v>
          </cell>
          <cell r="H181">
            <v>0</v>
          </cell>
        </row>
        <row r="182">
          <cell r="B182">
            <v>0</v>
          </cell>
          <cell r="C182">
            <v>0</v>
          </cell>
          <cell r="D182">
            <v>0</v>
          </cell>
          <cell r="E182" t="str">
            <v>יהוד</v>
          </cell>
          <cell r="F182">
            <v>0</v>
          </cell>
          <cell r="G182" t="str">
            <v>אין</v>
          </cell>
          <cell r="H182">
            <v>0</v>
          </cell>
        </row>
        <row r="183">
          <cell r="B183">
            <v>0</v>
          </cell>
          <cell r="C183">
            <v>0</v>
          </cell>
          <cell r="D183">
            <v>0</v>
          </cell>
          <cell r="E183" t="str">
            <v>יהוד</v>
          </cell>
          <cell r="F183">
            <v>0</v>
          </cell>
          <cell r="G183" t="str">
            <v>אין</v>
          </cell>
          <cell r="H183">
            <v>0</v>
          </cell>
        </row>
        <row r="184">
          <cell r="B184">
            <v>0</v>
          </cell>
          <cell r="C184">
            <v>0</v>
          </cell>
          <cell r="D184">
            <v>0</v>
          </cell>
          <cell r="E184" t="str">
            <v>יהוד</v>
          </cell>
          <cell r="F184">
            <v>0</v>
          </cell>
          <cell r="G184" t="str">
            <v>אין</v>
          </cell>
          <cell r="H184">
            <v>0</v>
          </cell>
        </row>
        <row r="185">
          <cell r="B185">
            <v>0</v>
          </cell>
          <cell r="C185">
            <v>0</v>
          </cell>
          <cell r="D185">
            <v>0</v>
          </cell>
          <cell r="E185" t="str">
            <v>יהוד</v>
          </cell>
          <cell r="F185">
            <v>0</v>
          </cell>
          <cell r="G185" t="str">
            <v>אין</v>
          </cell>
          <cell r="H185">
            <v>0</v>
          </cell>
        </row>
        <row r="186">
          <cell r="B186">
            <v>0</v>
          </cell>
          <cell r="C186">
            <v>0</v>
          </cell>
          <cell r="D186">
            <v>0</v>
          </cell>
          <cell r="E186" t="str">
            <v>יהוד</v>
          </cell>
          <cell r="F186">
            <v>0</v>
          </cell>
          <cell r="G186" t="str">
            <v>אין</v>
          </cell>
          <cell r="H186">
            <v>0</v>
          </cell>
        </row>
        <row r="187">
          <cell r="B187">
            <v>0</v>
          </cell>
          <cell r="C187">
            <v>0</v>
          </cell>
          <cell r="D187">
            <v>0</v>
          </cell>
          <cell r="E187" t="str">
            <v>יהוד</v>
          </cell>
          <cell r="F187">
            <v>0</v>
          </cell>
          <cell r="G187" t="str">
            <v>אין</v>
          </cell>
          <cell r="H187">
            <v>0</v>
          </cell>
        </row>
        <row r="188">
          <cell r="B188">
            <v>0</v>
          </cell>
          <cell r="C188">
            <v>0</v>
          </cell>
          <cell r="D188">
            <v>0</v>
          </cell>
          <cell r="E188" t="str">
            <v>יהוד</v>
          </cell>
          <cell r="F188">
            <v>0</v>
          </cell>
          <cell r="G188" t="str">
            <v>אין</v>
          </cell>
          <cell r="H188">
            <v>0</v>
          </cell>
        </row>
        <row r="189">
          <cell r="B189">
            <v>0</v>
          </cell>
          <cell r="C189">
            <v>0</v>
          </cell>
          <cell r="D189">
            <v>0</v>
          </cell>
          <cell r="E189" t="str">
            <v>יהוד</v>
          </cell>
          <cell r="F189">
            <v>0</v>
          </cell>
          <cell r="G189" t="str">
            <v>אין</v>
          </cell>
          <cell r="H189">
            <v>0</v>
          </cell>
        </row>
        <row r="190">
          <cell r="B190">
            <v>0</v>
          </cell>
          <cell r="C190">
            <v>0</v>
          </cell>
          <cell r="D190">
            <v>0</v>
          </cell>
          <cell r="E190" t="str">
            <v>יהוד</v>
          </cell>
          <cell r="F190">
            <v>0</v>
          </cell>
          <cell r="G190" t="str">
            <v>אין</v>
          </cell>
          <cell r="H190">
            <v>0</v>
          </cell>
        </row>
        <row r="191">
          <cell r="B191">
            <v>0</v>
          </cell>
          <cell r="C191">
            <v>0</v>
          </cell>
          <cell r="D191">
            <v>0</v>
          </cell>
          <cell r="E191" t="str">
            <v>יהוד</v>
          </cell>
          <cell r="F191">
            <v>0</v>
          </cell>
          <cell r="G191" t="str">
            <v>אין</v>
          </cell>
          <cell r="H191">
            <v>0</v>
          </cell>
        </row>
        <row r="192">
          <cell r="B192">
            <v>0</v>
          </cell>
          <cell r="C192">
            <v>0</v>
          </cell>
          <cell r="D192">
            <v>0</v>
          </cell>
          <cell r="E192">
            <v>0</v>
          </cell>
          <cell r="F192">
            <v>0</v>
          </cell>
          <cell r="G192" t="str">
            <v>אין</v>
          </cell>
          <cell r="H192">
            <v>0</v>
          </cell>
        </row>
        <row r="193">
          <cell r="B193">
            <v>0</v>
          </cell>
          <cell r="C193">
            <v>0</v>
          </cell>
          <cell r="D193">
            <v>0</v>
          </cell>
          <cell r="E193">
            <v>0</v>
          </cell>
          <cell r="F193">
            <v>0</v>
          </cell>
          <cell r="G193" t="str">
            <v>אין</v>
          </cell>
          <cell r="H193">
            <v>0</v>
          </cell>
        </row>
        <row r="194">
          <cell r="B194">
            <v>0</v>
          </cell>
          <cell r="C194">
            <v>0</v>
          </cell>
          <cell r="D194">
            <v>0</v>
          </cell>
          <cell r="E194">
            <v>0</v>
          </cell>
          <cell r="F194">
            <v>0</v>
          </cell>
          <cell r="G194" t="str">
            <v>אין</v>
          </cell>
          <cell r="H194">
            <v>0</v>
          </cell>
        </row>
        <row r="195">
          <cell r="B195">
            <v>0</v>
          </cell>
          <cell r="C195">
            <v>0</v>
          </cell>
          <cell r="D195">
            <v>0</v>
          </cell>
          <cell r="E195">
            <v>0</v>
          </cell>
          <cell r="F195">
            <v>0</v>
          </cell>
          <cell r="G195" t="str">
            <v>אין</v>
          </cell>
          <cell r="H195">
            <v>0</v>
          </cell>
        </row>
        <row r="196">
          <cell r="B196">
            <v>0</v>
          </cell>
          <cell r="C196">
            <v>0</v>
          </cell>
          <cell r="D196">
            <v>0</v>
          </cell>
          <cell r="E196">
            <v>0</v>
          </cell>
          <cell r="F196">
            <v>0</v>
          </cell>
          <cell r="G196" t="str">
            <v>אין</v>
          </cell>
          <cell r="H196">
            <v>0</v>
          </cell>
        </row>
        <row r="197">
          <cell r="B197">
            <v>0</v>
          </cell>
          <cell r="C197">
            <v>0</v>
          </cell>
          <cell r="D197">
            <v>0</v>
          </cell>
          <cell r="E197">
            <v>0</v>
          </cell>
          <cell r="F197">
            <v>0</v>
          </cell>
          <cell r="G197" t="str">
            <v>אין</v>
          </cell>
          <cell r="H197">
            <v>0</v>
          </cell>
        </row>
        <row r="198">
          <cell r="B198">
            <v>0</v>
          </cell>
          <cell r="C198">
            <v>0</v>
          </cell>
          <cell r="D198">
            <v>0</v>
          </cell>
          <cell r="E198">
            <v>0</v>
          </cell>
          <cell r="F198">
            <v>0</v>
          </cell>
          <cell r="G198" t="str">
            <v>אין</v>
          </cell>
          <cell r="H198">
            <v>0</v>
          </cell>
        </row>
        <row r="199">
          <cell r="B199">
            <v>0</v>
          </cell>
          <cell r="C199">
            <v>0</v>
          </cell>
          <cell r="D199">
            <v>0</v>
          </cell>
          <cell r="E199">
            <v>0</v>
          </cell>
          <cell r="F199">
            <v>0</v>
          </cell>
          <cell r="G199" t="str">
            <v>אין</v>
          </cell>
          <cell r="H199">
            <v>0</v>
          </cell>
        </row>
        <row r="200">
          <cell r="B200">
            <v>0</v>
          </cell>
          <cell r="C200">
            <v>0</v>
          </cell>
          <cell r="D200">
            <v>0</v>
          </cell>
          <cell r="E200">
            <v>0</v>
          </cell>
          <cell r="F200">
            <v>0</v>
          </cell>
          <cell r="G200" t="str">
            <v>אין</v>
          </cell>
          <cell r="H200">
            <v>0</v>
          </cell>
        </row>
        <row r="201">
          <cell r="B201">
            <v>0</v>
          </cell>
          <cell r="C201">
            <v>0</v>
          </cell>
          <cell r="D201">
            <v>0</v>
          </cell>
          <cell r="E201">
            <v>0</v>
          </cell>
          <cell r="F201">
            <v>0</v>
          </cell>
          <cell r="G201" t="str">
            <v>אין</v>
          </cell>
          <cell r="H201">
            <v>0</v>
          </cell>
        </row>
        <row r="202">
          <cell r="B202">
            <v>0</v>
          </cell>
          <cell r="C202">
            <v>0</v>
          </cell>
          <cell r="D202">
            <v>0</v>
          </cell>
          <cell r="E202">
            <v>0</v>
          </cell>
          <cell r="F202">
            <v>0</v>
          </cell>
          <cell r="G202" t="str">
            <v>אין</v>
          </cell>
          <cell r="H202">
            <v>0</v>
          </cell>
        </row>
        <row r="203">
          <cell r="B203" t="str">
            <v>מס' ת.ז.</v>
          </cell>
          <cell r="C203" t="str">
            <v>שם הספורטאי/ת</v>
          </cell>
          <cell r="D203" t="str">
            <v>שנת 
לידה</v>
          </cell>
          <cell r="E203" t="str">
            <v>שם האגודה</v>
          </cell>
          <cell r="F203" t="str">
            <v>מס' ת.ז.</v>
          </cell>
          <cell r="G203" t="str">
            <v>אישור רפואי</v>
          </cell>
          <cell r="H203" t="str">
            <v xml:space="preserve">תאריך </v>
          </cell>
        </row>
        <row r="204">
          <cell r="B204" t="str">
            <v>051993822</v>
          </cell>
          <cell r="C204" t="str">
            <v>אמנון אריאל</v>
          </cell>
          <cell r="D204">
            <v>1953</v>
          </cell>
          <cell r="E204" t="str">
            <v>יקנעם</v>
          </cell>
          <cell r="F204" t="str">
            <v>051993822</v>
          </cell>
          <cell r="G204" t="str">
            <v>אין</v>
          </cell>
          <cell r="H204">
            <v>0</v>
          </cell>
        </row>
        <row r="205">
          <cell r="B205" t="str">
            <v>014687560</v>
          </cell>
          <cell r="C205" t="str">
            <v>אנקוה יצחק</v>
          </cell>
          <cell r="D205">
            <v>1950</v>
          </cell>
          <cell r="E205" t="str">
            <v>יקנעם</v>
          </cell>
          <cell r="F205" t="str">
            <v>014687560</v>
          </cell>
          <cell r="G205" t="str">
            <v>אין</v>
          </cell>
          <cell r="H205">
            <v>0</v>
          </cell>
        </row>
        <row r="206">
          <cell r="B206" t="str">
            <v>078244712</v>
          </cell>
          <cell r="C206" t="str">
            <v>בוקובזה משה</v>
          </cell>
          <cell r="D206">
            <v>1942</v>
          </cell>
          <cell r="E206" t="str">
            <v>יקנעם</v>
          </cell>
          <cell r="F206" t="str">
            <v>078244712</v>
          </cell>
          <cell r="G206" t="str">
            <v>אין</v>
          </cell>
          <cell r="H206">
            <v>0</v>
          </cell>
        </row>
        <row r="207">
          <cell r="B207" t="str">
            <v>041320771</v>
          </cell>
          <cell r="C207" t="str">
            <v>בר יהודית</v>
          </cell>
          <cell r="D207">
            <v>1947</v>
          </cell>
          <cell r="E207" t="str">
            <v>יקנעם</v>
          </cell>
          <cell r="F207" t="str">
            <v>041320771</v>
          </cell>
          <cell r="G207" t="str">
            <v>אין</v>
          </cell>
          <cell r="H207">
            <v>0</v>
          </cell>
        </row>
        <row r="208">
          <cell r="B208" t="str">
            <v>052082179</v>
          </cell>
          <cell r="C208" t="str">
            <v>דאודאו עזרא</v>
          </cell>
          <cell r="D208">
            <v>1953</v>
          </cell>
          <cell r="E208" t="str">
            <v>יקנעם</v>
          </cell>
          <cell r="F208" t="str">
            <v>052082179</v>
          </cell>
          <cell r="G208" t="str">
            <v>אין</v>
          </cell>
          <cell r="H208">
            <v>0</v>
          </cell>
        </row>
        <row r="209">
          <cell r="B209" t="str">
            <v>073109340</v>
          </cell>
          <cell r="C209" t="str">
            <v>וינטרוב אלכס</v>
          </cell>
          <cell r="D209">
            <v>1948</v>
          </cell>
          <cell r="E209" t="str">
            <v>יקנעם</v>
          </cell>
          <cell r="F209" t="str">
            <v>073109340</v>
          </cell>
          <cell r="G209" t="str">
            <v>אין</v>
          </cell>
          <cell r="H209">
            <v>0</v>
          </cell>
        </row>
        <row r="210">
          <cell r="B210" t="str">
            <v>030164685</v>
          </cell>
          <cell r="C210" t="str">
            <v>חביב יגאל</v>
          </cell>
          <cell r="D210">
            <v>1949</v>
          </cell>
          <cell r="E210" t="str">
            <v>יקנעם</v>
          </cell>
          <cell r="F210" t="str">
            <v>030164685</v>
          </cell>
          <cell r="G210" t="str">
            <v>אין</v>
          </cell>
          <cell r="H210">
            <v>0</v>
          </cell>
        </row>
        <row r="211">
          <cell r="B211" t="str">
            <v>062284344</v>
          </cell>
          <cell r="C211" t="str">
            <v>כהן מתי</v>
          </cell>
          <cell r="D211">
            <v>1942</v>
          </cell>
          <cell r="E211" t="str">
            <v>יקנעם</v>
          </cell>
          <cell r="F211" t="str">
            <v>062284344</v>
          </cell>
          <cell r="G211" t="str">
            <v>אין</v>
          </cell>
          <cell r="H211">
            <v>0</v>
          </cell>
        </row>
        <row r="212">
          <cell r="B212">
            <v>13170691</v>
          </cell>
          <cell r="C212" t="str">
            <v>לוי אברי</v>
          </cell>
          <cell r="D212">
            <v>1951</v>
          </cell>
          <cell r="E212" t="str">
            <v>יקנעם</v>
          </cell>
          <cell r="F212">
            <v>13170691</v>
          </cell>
          <cell r="G212" t="str">
            <v>אין</v>
          </cell>
          <cell r="H212">
            <v>0</v>
          </cell>
        </row>
        <row r="213">
          <cell r="B213" t="str">
            <v>070112933</v>
          </cell>
          <cell r="C213" t="str">
            <v>מורד צבי</v>
          </cell>
          <cell r="D213">
            <v>1945</v>
          </cell>
          <cell r="E213" t="str">
            <v>יקנעם</v>
          </cell>
          <cell r="F213" t="str">
            <v>070112933</v>
          </cell>
          <cell r="G213" t="str">
            <v>אין</v>
          </cell>
          <cell r="H213">
            <v>0</v>
          </cell>
        </row>
        <row r="214">
          <cell r="B214" t="str">
            <v>012314704</v>
          </cell>
          <cell r="C214" t="str">
            <v>מרקו אורה</v>
          </cell>
          <cell r="D214">
            <v>1953</v>
          </cell>
          <cell r="E214" t="str">
            <v>יקנעם</v>
          </cell>
          <cell r="F214" t="str">
            <v>012314704</v>
          </cell>
          <cell r="G214" t="str">
            <v>אין</v>
          </cell>
          <cell r="H214">
            <v>0</v>
          </cell>
        </row>
        <row r="215">
          <cell r="B215" t="str">
            <v>051297554</v>
          </cell>
          <cell r="C215" t="str">
            <v>נחום יוסי</v>
          </cell>
          <cell r="D215">
            <v>1952</v>
          </cell>
          <cell r="E215" t="str">
            <v>יקנעם</v>
          </cell>
          <cell r="F215" t="str">
            <v>051297554</v>
          </cell>
          <cell r="G215" t="str">
            <v>אין</v>
          </cell>
          <cell r="H215">
            <v>0</v>
          </cell>
        </row>
        <row r="216">
          <cell r="B216" t="str">
            <v>054040951</v>
          </cell>
          <cell r="C216" t="str">
            <v>נחום פנינה</v>
          </cell>
          <cell r="D216">
            <v>1956</v>
          </cell>
          <cell r="E216" t="str">
            <v>יקנעם</v>
          </cell>
          <cell r="F216" t="str">
            <v>054040951</v>
          </cell>
          <cell r="G216" t="str">
            <v>אין</v>
          </cell>
          <cell r="H216">
            <v>0</v>
          </cell>
        </row>
        <row r="217">
          <cell r="B217" t="str">
            <v>054131974</v>
          </cell>
          <cell r="C217" t="str">
            <v>ערוסי לוי</v>
          </cell>
          <cell r="D217">
            <v>1957</v>
          </cell>
          <cell r="E217" t="str">
            <v>יקנעם</v>
          </cell>
          <cell r="F217" t="str">
            <v>054131974</v>
          </cell>
          <cell r="G217" t="str">
            <v>אין</v>
          </cell>
          <cell r="H217">
            <v>0</v>
          </cell>
        </row>
        <row r="218">
          <cell r="B218" t="str">
            <v>050724293</v>
          </cell>
          <cell r="C218" t="str">
            <v>רוטזייד שרה</v>
          </cell>
          <cell r="D218">
            <v>1951</v>
          </cell>
          <cell r="E218" t="str">
            <v>יקנעם</v>
          </cell>
          <cell r="F218" t="str">
            <v>050724293</v>
          </cell>
          <cell r="G218" t="str">
            <v>אין</v>
          </cell>
          <cell r="H218">
            <v>0</v>
          </cell>
        </row>
        <row r="219">
          <cell r="B219" t="str">
            <v>043282250</v>
          </cell>
          <cell r="C219" t="str">
            <v>שמואל יעקב</v>
          </cell>
          <cell r="D219">
            <v>1948</v>
          </cell>
          <cell r="E219" t="str">
            <v>יקנעם</v>
          </cell>
          <cell r="F219" t="str">
            <v>043282250</v>
          </cell>
          <cell r="G219" t="str">
            <v>אין</v>
          </cell>
          <cell r="H219">
            <v>0</v>
          </cell>
        </row>
        <row r="220">
          <cell r="B220" t="str">
            <v>072968845</v>
          </cell>
          <cell r="C220" t="str">
            <v>שמואל מזל</v>
          </cell>
          <cell r="D220">
            <v>1951</v>
          </cell>
          <cell r="E220" t="str">
            <v>יקנעם</v>
          </cell>
          <cell r="F220" t="str">
            <v>072968845</v>
          </cell>
          <cell r="G220" t="str">
            <v>אין</v>
          </cell>
          <cell r="H220">
            <v>0</v>
          </cell>
        </row>
        <row r="221">
          <cell r="B221" t="str">
            <v>043285626</v>
          </cell>
          <cell r="C221" t="str">
            <v>שמואלי ברוך</v>
          </cell>
          <cell r="D221">
            <v>1948</v>
          </cell>
          <cell r="E221" t="str">
            <v>יקנעם</v>
          </cell>
          <cell r="F221" t="str">
            <v>043285626</v>
          </cell>
          <cell r="G221" t="str">
            <v>אין</v>
          </cell>
          <cell r="H221">
            <v>0</v>
          </cell>
        </row>
        <row r="222">
          <cell r="B222">
            <v>0</v>
          </cell>
          <cell r="C222">
            <v>0</v>
          </cell>
          <cell r="D222">
            <v>0</v>
          </cell>
          <cell r="E222">
            <v>0</v>
          </cell>
          <cell r="F222">
            <v>0</v>
          </cell>
          <cell r="G222" t="str">
            <v>אין</v>
          </cell>
          <cell r="H222">
            <v>0</v>
          </cell>
        </row>
        <row r="223">
          <cell r="B223">
            <v>0</v>
          </cell>
          <cell r="C223">
            <v>0</v>
          </cell>
          <cell r="D223">
            <v>0</v>
          </cell>
          <cell r="E223">
            <v>0</v>
          </cell>
          <cell r="F223">
            <v>0</v>
          </cell>
          <cell r="G223" t="str">
            <v>אין</v>
          </cell>
          <cell r="H223">
            <v>0</v>
          </cell>
        </row>
        <row r="224">
          <cell r="B224">
            <v>0</v>
          </cell>
          <cell r="C224">
            <v>0</v>
          </cell>
          <cell r="D224">
            <v>0</v>
          </cell>
          <cell r="E224">
            <v>0</v>
          </cell>
          <cell r="F224">
            <v>0</v>
          </cell>
          <cell r="G224" t="str">
            <v>אין</v>
          </cell>
          <cell r="H224">
            <v>0</v>
          </cell>
        </row>
        <row r="225">
          <cell r="B225">
            <v>0</v>
          </cell>
          <cell r="C225">
            <v>0</v>
          </cell>
          <cell r="D225">
            <v>0</v>
          </cell>
          <cell r="E225">
            <v>0</v>
          </cell>
          <cell r="F225">
            <v>0</v>
          </cell>
          <cell r="G225" t="str">
            <v>אין</v>
          </cell>
          <cell r="H225">
            <v>0</v>
          </cell>
        </row>
        <row r="226">
          <cell r="B226">
            <v>0</v>
          </cell>
          <cell r="C226">
            <v>0</v>
          </cell>
          <cell r="D226">
            <v>0</v>
          </cell>
          <cell r="E226">
            <v>0</v>
          </cell>
          <cell r="F226">
            <v>0</v>
          </cell>
          <cell r="G226" t="str">
            <v>אין</v>
          </cell>
          <cell r="H226">
            <v>0</v>
          </cell>
        </row>
        <row r="227">
          <cell r="B227">
            <v>0</v>
          </cell>
          <cell r="C227">
            <v>0</v>
          </cell>
          <cell r="D227">
            <v>0</v>
          </cell>
          <cell r="E227">
            <v>0</v>
          </cell>
          <cell r="F227">
            <v>0</v>
          </cell>
          <cell r="G227" t="str">
            <v>אין</v>
          </cell>
          <cell r="H227">
            <v>0</v>
          </cell>
        </row>
        <row r="228">
          <cell r="B228">
            <v>0</v>
          </cell>
          <cell r="C228">
            <v>0</v>
          </cell>
          <cell r="D228">
            <v>0</v>
          </cell>
          <cell r="E228">
            <v>0</v>
          </cell>
          <cell r="F228">
            <v>0</v>
          </cell>
          <cell r="G228" t="str">
            <v>אין</v>
          </cell>
          <cell r="H228">
            <v>0</v>
          </cell>
        </row>
        <row r="229">
          <cell r="B229">
            <v>0</v>
          </cell>
          <cell r="C229">
            <v>0</v>
          </cell>
          <cell r="D229">
            <v>0</v>
          </cell>
          <cell r="E229">
            <v>0</v>
          </cell>
          <cell r="F229">
            <v>0</v>
          </cell>
          <cell r="G229" t="str">
            <v>אין</v>
          </cell>
          <cell r="H229">
            <v>0</v>
          </cell>
        </row>
        <row r="230">
          <cell r="B230">
            <v>0</v>
          </cell>
          <cell r="C230">
            <v>0</v>
          </cell>
          <cell r="D230">
            <v>0</v>
          </cell>
          <cell r="E230">
            <v>0</v>
          </cell>
          <cell r="F230">
            <v>0</v>
          </cell>
          <cell r="G230" t="str">
            <v>אין</v>
          </cell>
          <cell r="H230">
            <v>0</v>
          </cell>
        </row>
        <row r="231">
          <cell r="B231">
            <v>0</v>
          </cell>
          <cell r="C231">
            <v>0</v>
          </cell>
          <cell r="D231">
            <v>0</v>
          </cell>
          <cell r="E231">
            <v>0</v>
          </cell>
          <cell r="F231">
            <v>0</v>
          </cell>
          <cell r="G231" t="str">
            <v>אין</v>
          </cell>
          <cell r="H231">
            <v>0</v>
          </cell>
        </row>
        <row r="232">
          <cell r="B232" t="str">
            <v>ת.ז</v>
          </cell>
          <cell r="C232" t="str">
            <v>שם השחקן</v>
          </cell>
          <cell r="D232" t="str">
            <v>ת. לידה</v>
          </cell>
          <cell r="E232" t="str">
            <v>מועדון</v>
          </cell>
          <cell r="F232" t="str">
            <v>ת.ז</v>
          </cell>
          <cell r="G232" t="str">
            <v>א. רפואי</v>
          </cell>
          <cell r="H232" t="str">
            <v>ת. אישור</v>
          </cell>
        </row>
        <row r="233">
          <cell r="B233">
            <v>0</v>
          </cell>
          <cell r="C233">
            <v>0</v>
          </cell>
          <cell r="D233">
            <v>0</v>
          </cell>
          <cell r="E233" t="str">
            <v>כפר סבא</v>
          </cell>
          <cell r="F233">
            <v>0</v>
          </cell>
          <cell r="G233" t="str">
            <v>יש</v>
          </cell>
          <cell r="H233">
            <v>43514</v>
          </cell>
        </row>
        <row r="234">
          <cell r="B234">
            <v>0</v>
          </cell>
          <cell r="C234">
            <v>0</v>
          </cell>
          <cell r="D234">
            <v>0</v>
          </cell>
          <cell r="E234" t="str">
            <v>כפר סבא</v>
          </cell>
          <cell r="F234">
            <v>0</v>
          </cell>
          <cell r="G234" t="str">
            <v>אין</v>
          </cell>
          <cell r="H234">
            <v>0</v>
          </cell>
        </row>
        <row r="235">
          <cell r="B235">
            <v>0</v>
          </cell>
          <cell r="C235">
            <v>0</v>
          </cell>
          <cell r="D235">
            <v>0</v>
          </cell>
          <cell r="E235" t="str">
            <v>כפר סבא</v>
          </cell>
          <cell r="F235">
            <v>0</v>
          </cell>
          <cell r="G235" t="str">
            <v>אין</v>
          </cell>
          <cell r="H235">
            <v>0</v>
          </cell>
        </row>
        <row r="236">
          <cell r="B236">
            <v>0</v>
          </cell>
          <cell r="C236">
            <v>0</v>
          </cell>
          <cell r="D236">
            <v>0</v>
          </cell>
          <cell r="E236" t="str">
            <v>כפר סבא</v>
          </cell>
          <cell r="F236">
            <v>0</v>
          </cell>
          <cell r="G236" t="str">
            <v>אין</v>
          </cell>
          <cell r="H236">
            <v>0</v>
          </cell>
        </row>
        <row r="237">
          <cell r="B237">
            <v>0</v>
          </cell>
          <cell r="C237">
            <v>0</v>
          </cell>
          <cell r="D237">
            <v>0</v>
          </cell>
          <cell r="E237" t="str">
            <v>כפר סבא</v>
          </cell>
          <cell r="F237">
            <v>0</v>
          </cell>
          <cell r="G237" t="str">
            <v>אין</v>
          </cell>
          <cell r="H237">
            <v>0</v>
          </cell>
        </row>
        <row r="238">
          <cell r="B238">
            <v>0</v>
          </cell>
          <cell r="C238">
            <v>0</v>
          </cell>
          <cell r="D238">
            <v>0</v>
          </cell>
          <cell r="E238" t="str">
            <v>כפר סבא</v>
          </cell>
          <cell r="F238">
            <v>0</v>
          </cell>
          <cell r="G238" t="str">
            <v>אין</v>
          </cell>
          <cell r="H238">
            <v>0</v>
          </cell>
        </row>
        <row r="239">
          <cell r="B239">
            <v>0</v>
          </cell>
          <cell r="C239">
            <v>0</v>
          </cell>
          <cell r="D239">
            <v>0</v>
          </cell>
          <cell r="E239" t="str">
            <v>כפר סבא</v>
          </cell>
          <cell r="F239">
            <v>0</v>
          </cell>
          <cell r="G239" t="str">
            <v>אין</v>
          </cell>
          <cell r="H239">
            <v>0</v>
          </cell>
        </row>
        <row r="240">
          <cell r="B240">
            <v>0</v>
          </cell>
          <cell r="C240">
            <v>0</v>
          </cell>
          <cell r="D240">
            <v>0</v>
          </cell>
          <cell r="E240" t="str">
            <v>כפר סבא</v>
          </cell>
          <cell r="F240">
            <v>0</v>
          </cell>
          <cell r="G240" t="str">
            <v>אין</v>
          </cell>
          <cell r="H240">
            <v>0</v>
          </cell>
        </row>
        <row r="241">
          <cell r="B241">
            <v>0</v>
          </cell>
          <cell r="C241">
            <v>0</v>
          </cell>
          <cell r="D241">
            <v>0</v>
          </cell>
          <cell r="E241" t="str">
            <v>כפר סבא</v>
          </cell>
          <cell r="F241">
            <v>0</v>
          </cell>
          <cell r="G241" t="str">
            <v>אין</v>
          </cell>
          <cell r="H241">
            <v>0</v>
          </cell>
        </row>
        <row r="242">
          <cell r="B242">
            <v>0</v>
          </cell>
          <cell r="C242">
            <v>0</v>
          </cell>
          <cell r="D242">
            <v>0</v>
          </cell>
          <cell r="E242" t="str">
            <v>כפר סבא</v>
          </cell>
          <cell r="F242">
            <v>0</v>
          </cell>
          <cell r="G242" t="str">
            <v>אין</v>
          </cell>
          <cell r="H242">
            <v>0</v>
          </cell>
        </row>
        <row r="243">
          <cell r="B243">
            <v>0</v>
          </cell>
          <cell r="C243">
            <v>0</v>
          </cell>
          <cell r="D243">
            <v>0</v>
          </cell>
          <cell r="E243" t="str">
            <v>כפר סבא</v>
          </cell>
          <cell r="F243">
            <v>0</v>
          </cell>
          <cell r="G243" t="str">
            <v>אין</v>
          </cell>
          <cell r="H243">
            <v>0</v>
          </cell>
        </row>
        <row r="244">
          <cell r="B244">
            <v>0</v>
          </cell>
          <cell r="C244">
            <v>0</v>
          </cell>
          <cell r="D244">
            <v>0</v>
          </cell>
          <cell r="E244" t="str">
            <v>כפר סבא</v>
          </cell>
          <cell r="F244">
            <v>0</v>
          </cell>
          <cell r="G244" t="str">
            <v>אין</v>
          </cell>
          <cell r="H244">
            <v>0</v>
          </cell>
        </row>
        <row r="245">
          <cell r="B245">
            <v>0</v>
          </cell>
          <cell r="C245">
            <v>0</v>
          </cell>
          <cell r="D245">
            <v>0</v>
          </cell>
          <cell r="E245" t="str">
            <v>כפר סבא</v>
          </cell>
          <cell r="F245">
            <v>0</v>
          </cell>
          <cell r="G245" t="str">
            <v>אין</v>
          </cell>
          <cell r="H245">
            <v>0</v>
          </cell>
        </row>
        <row r="246">
          <cell r="B246">
            <v>0</v>
          </cell>
          <cell r="C246">
            <v>0</v>
          </cell>
          <cell r="D246">
            <v>0</v>
          </cell>
          <cell r="E246" t="str">
            <v>כפר סבא</v>
          </cell>
          <cell r="F246">
            <v>0</v>
          </cell>
          <cell r="G246" t="str">
            <v>אין</v>
          </cell>
          <cell r="H246">
            <v>0</v>
          </cell>
        </row>
        <row r="247">
          <cell r="B247">
            <v>0</v>
          </cell>
          <cell r="C247">
            <v>0</v>
          </cell>
          <cell r="D247">
            <v>0</v>
          </cell>
          <cell r="E247" t="str">
            <v>כפר סבא</v>
          </cell>
          <cell r="F247">
            <v>0</v>
          </cell>
          <cell r="G247" t="str">
            <v>אין</v>
          </cell>
          <cell r="H247">
            <v>0</v>
          </cell>
        </row>
        <row r="248">
          <cell r="B248">
            <v>0</v>
          </cell>
          <cell r="C248">
            <v>0</v>
          </cell>
          <cell r="D248">
            <v>0</v>
          </cell>
          <cell r="E248" t="str">
            <v>כפר סבא</v>
          </cell>
          <cell r="F248">
            <v>0</v>
          </cell>
          <cell r="G248" t="str">
            <v>אין</v>
          </cell>
          <cell r="H248">
            <v>0</v>
          </cell>
        </row>
        <row r="249">
          <cell r="B249">
            <v>0</v>
          </cell>
          <cell r="C249">
            <v>0</v>
          </cell>
          <cell r="D249">
            <v>0</v>
          </cell>
          <cell r="E249" t="str">
            <v>כפר סבא</v>
          </cell>
          <cell r="F249">
            <v>0</v>
          </cell>
          <cell r="G249" t="str">
            <v>אין</v>
          </cell>
          <cell r="H249">
            <v>0</v>
          </cell>
        </row>
        <row r="250">
          <cell r="B250">
            <v>0</v>
          </cell>
          <cell r="C250">
            <v>0</v>
          </cell>
          <cell r="D250">
            <v>0</v>
          </cell>
          <cell r="E250" t="str">
            <v>כפר סבא</v>
          </cell>
          <cell r="F250">
            <v>0</v>
          </cell>
          <cell r="G250" t="str">
            <v>אין</v>
          </cell>
          <cell r="H250">
            <v>0</v>
          </cell>
        </row>
        <row r="251">
          <cell r="B251">
            <v>0</v>
          </cell>
          <cell r="C251">
            <v>0</v>
          </cell>
          <cell r="D251">
            <v>0</v>
          </cell>
          <cell r="E251" t="str">
            <v>כפר סבא</v>
          </cell>
          <cell r="F251">
            <v>0</v>
          </cell>
          <cell r="G251" t="str">
            <v>אין</v>
          </cell>
          <cell r="H251">
            <v>0</v>
          </cell>
        </row>
        <row r="252">
          <cell r="B252">
            <v>0</v>
          </cell>
          <cell r="C252">
            <v>0</v>
          </cell>
          <cell r="D252">
            <v>0</v>
          </cell>
          <cell r="E252" t="str">
            <v>כפר סבא</v>
          </cell>
          <cell r="F252">
            <v>0</v>
          </cell>
          <cell r="G252" t="str">
            <v>אין</v>
          </cell>
          <cell r="H252">
            <v>0</v>
          </cell>
        </row>
        <row r="253">
          <cell r="B253">
            <v>0</v>
          </cell>
          <cell r="C253">
            <v>0</v>
          </cell>
          <cell r="D253">
            <v>0</v>
          </cell>
          <cell r="E253" t="str">
            <v>כפר סבא</v>
          </cell>
          <cell r="F253">
            <v>0</v>
          </cell>
          <cell r="G253" t="str">
            <v>אין</v>
          </cell>
          <cell r="H253">
            <v>0</v>
          </cell>
        </row>
        <row r="254">
          <cell r="B254" t="str">
            <v>ת.ז</v>
          </cell>
          <cell r="C254" t="str">
            <v>שם השחקן</v>
          </cell>
          <cell r="D254" t="str">
            <v>ת. לידה</v>
          </cell>
          <cell r="E254" t="str">
            <v>מועדון</v>
          </cell>
          <cell r="F254" t="str">
            <v>ת.ז</v>
          </cell>
          <cell r="G254" t="str">
            <v>א. רפואי</v>
          </cell>
          <cell r="H254" t="str">
            <v>ת. אישור</v>
          </cell>
        </row>
        <row r="255">
          <cell r="B255" t="str">
            <v>050564285</v>
          </cell>
          <cell r="C255" t="str">
            <v>ורצברגר חיים</v>
          </cell>
          <cell r="D255">
            <v>1951</v>
          </cell>
          <cell r="E255" t="str">
            <v>לימן</v>
          </cell>
          <cell r="F255" t="str">
            <v>050564285</v>
          </cell>
          <cell r="G255" t="str">
            <v>אין</v>
          </cell>
          <cell r="H255">
            <v>0</v>
          </cell>
        </row>
        <row r="256">
          <cell r="B256" t="str">
            <v>052176641</v>
          </cell>
          <cell r="C256" t="str">
            <v>ורצברגר נעמי</v>
          </cell>
          <cell r="D256">
            <v>1954</v>
          </cell>
          <cell r="E256" t="str">
            <v>לימן</v>
          </cell>
          <cell r="F256" t="str">
            <v>052176641</v>
          </cell>
          <cell r="G256" t="str">
            <v>אין</v>
          </cell>
          <cell r="H256">
            <v>0</v>
          </cell>
        </row>
        <row r="257">
          <cell r="B257" t="str">
            <v>029040151</v>
          </cell>
          <cell r="C257" t="str">
            <v>נורדמן ארז</v>
          </cell>
          <cell r="D257">
            <v>1971</v>
          </cell>
          <cell r="E257" t="str">
            <v>לימן</v>
          </cell>
          <cell r="F257" t="str">
            <v>029040151</v>
          </cell>
          <cell r="G257" t="str">
            <v>אין</v>
          </cell>
          <cell r="H257">
            <v>0</v>
          </cell>
        </row>
        <row r="258">
          <cell r="B258">
            <v>46819132</v>
          </cell>
          <cell r="C258" t="str">
            <v>רחמים רחמים</v>
          </cell>
          <cell r="D258">
            <v>1946</v>
          </cell>
          <cell r="E258" t="str">
            <v>לימן</v>
          </cell>
          <cell r="F258">
            <v>46819132</v>
          </cell>
          <cell r="G258" t="str">
            <v>אין</v>
          </cell>
          <cell r="H258">
            <v>0</v>
          </cell>
        </row>
        <row r="259">
          <cell r="B259" t="str">
            <v>001616317</v>
          </cell>
          <cell r="C259" t="str">
            <v>שוורץ יונתן</v>
          </cell>
          <cell r="D259">
            <v>1941</v>
          </cell>
          <cell r="E259" t="str">
            <v>לימן</v>
          </cell>
          <cell r="F259" t="str">
            <v>001616317</v>
          </cell>
          <cell r="G259" t="str">
            <v>אין</v>
          </cell>
          <cell r="H259">
            <v>0</v>
          </cell>
        </row>
        <row r="260">
          <cell r="B260" t="str">
            <v>064580236</v>
          </cell>
          <cell r="C260" t="str">
            <v>שוסטרמן יצחק</v>
          </cell>
          <cell r="D260">
            <v>1949</v>
          </cell>
          <cell r="E260" t="str">
            <v>לימן</v>
          </cell>
          <cell r="F260" t="str">
            <v>064580236</v>
          </cell>
          <cell r="G260" t="str">
            <v>אין</v>
          </cell>
          <cell r="H260">
            <v>0</v>
          </cell>
        </row>
        <row r="261">
          <cell r="B261" t="str">
            <v>005843859</v>
          </cell>
          <cell r="C261" t="str">
            <v>שמאי נאור</v>
          </cell>
          <cell r="D261">
            <v>1947</v>
          </cell>
          <cell r="E261" t="str">
            <v>לימן</v>
          </cell>
          <cell r="F261" t="str">
            <v>005843859</v>
          </cell>
          <cell r="G261" t="str">
            <v>אין</v>
          </cell>
          <cell r="H261">
            <v>0</v>
          </cell>
        </row>
        <row r="262">
          <cell r="B262">
            <v>46652848</v>
          </cell>
          <cell r="C262" t="str">
            <v>חפץ שושנה</v>
          </cell>
          <cell r="D262">
            <v>1943</v>
          </cell>
          <cell r="E262" t="str">
            <v>לימן</v>
          </cell>
          <cell r="F262">
            <v>46652848</v>
          </cell>
          <cell r="G262" t="str">
            <v>יש</v>
          </cell>
          <cell r="H262">
            <v>44944</v>
          </cell>
        </row>
        <row r="263">
          <cell r="B263" t="str">
            <v>043522762</v>
          </cell>
          <cell r="C263" t="str">
            <v>חפץ רפאל</v>
          </cell>
          <cell r="D263">
            <v>1936</v>
          </cell>
          <cell r="E263" t="str">
            <v>לימן</v>
          </cell>
          <cell r="F263" t="str">
            <v>043522762</v>
          </cell>
          <cell r="G263" t="str">
            <v>יש</v>
          </cell>
          <cell r="H263">
            <v>44944</v>
          </cell>
        </row>
        <row r="264">
          <cell r="B264">
            <v>0</v>
          </cell>
          <cell r="C264">
            <v>0</v>
          </cell>
          <cell r="D264">
            <v>0</v>
          </cell>
          <cell r="E264">
            <v>0</v>
          </cell>
          <cell r="F264">
            <v>0</v>
          </cell>
          <cell r="G264" t="str">
            <v>אין</v>
          </cell>
          <cell r="H264">
            <v>0</v>
          </cell>
        </row>
        <row r="265">
          <cell r="B265">
            <v>0</v>
          </cell>
          <cell r="C265">
            <v>0</v>
          </cell>
          <cell r="D265">
            <v>0</v>
          </cell>
          <cell r="E265">
            <v>0</v>
          </cell>
          <cell r="F265">
            <v>0</v>
          </cell>
          <cell r="G265" t="str">
            <v>אין</v>
          </cell>
          <cell r="H265">
            <v>0</v>
          </cell>
        </row>
        <row r="266">
          <cell r="B266">
            <v>0</v>
          </cell>
          <cell r="C266">
            <v>0</v>
          </cell>
          <cell r="D266">
            <v>0</v>
          </cell>
          <cell r="E266">
            <v>0</v>
          </cell>
          <cell r="F266">
            <v>0</v>
          </cell>
          <cell r="G266" t="str">
            <v>אין</v>
          </cell>
          <cell r="H266">
            <v>0</v>
          </cell>
        </row>
        <row r="267">
          <cell r="B267">
            <v>0</v>
          </cell>
          <cell r="C267">
            <v>0</v>
          </cell>
          <cell r="D267">
            <v>0</v>
          </cell>
          <cell r="E267">
            <v>0</v>
          </cell>
          <cell r="F267">
            <v>0</v>
          </cell>
          <cell r="G267" t="str">
            <v>אין</v>
          </cell>
          <cell r="H267">
            <v>0</v>
          </cell>
        </row>
        <row r="268">
          <cell r="B268">
            <v>0</v>
          </cell>
          <cell r="C268">
            <v>0</v>
          </cell>
          <cell r="D268">
            <v>0</v>
          </cell>
          <cell r="E268">
            <v>0</v>
          </cell>
          <cell r="F268">
            <v>0</v>
          </cell>
          <cell r="G268" t="str">
            <v>אין</v>
          </cell>
          <cell r="H268">
            <v>0</v>
          </cell>
        </row>
        <row r="269">
          <cell r="B269">
            <v>0</v>
          </cell>
          <cell r="C269">
            <v>0</v>
          </cell>
          <cell r="D269">
            <v>0</v>
          </cell>
          <cell r="E269">
            <v>0</v>
          </cell>
          <cell r="F269">
            <v>0</v>
          </cell>
          <cell r="G269" t="str">
            <v>אין</v>
          </cell>
          <cell r="H269">
            <v>0</v>
          </cell>
        </row>
        <row r="270">
          <cell r="B270">
            <v>0</v>
          </cell>
          <cell r="C270">
            <v>0</v>
          </cell>
          <cell r="D270">
            <v>0</v>
          </cell>
          <cell r="E270">
            <v>0</v>
          </cell>
          <cell r="F270">
            <v>0</v>
          </cell>
          <cell r="G270" t="str">
            <v>אין</v>
          </cell>
          <cell r="H270">
            <v>0</v>
          </cell>
        </row>
        <row r="271">
          <cell r="B271">
            <v>0</v>
          </cell>
          <cell r="C271">
            <v>0</v>
          </cell>
          <cell r="D271">
            <v>0</v>
          </cell>
          <cell r="E271">
            <v>0</v>
          </cell>
          <cell r="F271">
            <v>0</v>
          </cell>
          <cell r="G271" t="str">
            <v>אין</v>
          </cell>
          <cell r="H271">
            <v>0</v>
          </cell>
        </row>
        <row r="272">
          <cell r="B272" t="str">
            <v>ת. זהות</v>
          </cell>
          <cell r="C272" t="str">
            <v>שם השחקן</v>
          </cell>
          <cell r="D272" t="str">
            <v>ת. לידה</v>
          </cell>
          <cell r="E272" t="str">
            <v>מועדון</v>
          </cell>
          <cell r="F272" t="str">
            <v>ת.ז</v>
          </cell>
          <cell r="G272" t="str">
            <v>א. רפואי</v>
          </cell>
          <cell r="H272" t="str">
            <v>ת. אישור</v>
          </cell>
        </row>
        <row r="273">
          <cell r="B273" t="str">
            <v>064552243</v>
          </cell>
          <cell r="C273" t="str">
            <v>אלטנני יהושוע</v>
          </cell>
          <cell r="D273" t="str">
            <v>1947</v>
          </cell>
          <cell r="E273" t="str">
            <v>כרמיאל</v>
          </cell>
          <cell r="F273" t="str">
            <v>064552243</v>
          </cell>
          <cell r="G273" t="str">
            <v>אין</v>
          </cell>
          <cell r="H273">
            <v>0</v>
          </cell>
        </row>
        <row r="274">
          <cell r="B274" t="str">
            <v>062172051</v>
          </cell>
          <cell r="C274" t="str">
            <v>אלפסי שמעון</v>
          </cell>
          <cell r="D274" t="str">
            <v>1953</v>
          </cell>
          <cell r="E274" t="str">
            <v>כרמיאל</v>
          </cell>
          <cell r="F274" t="str">
            <v>062172051</v>
          </cell>
          <cell r="G274" t="str">
            <v>אין</v>
          </cell>
          <cell r="H274">
            <v>0</v>
          </cell>
        </row>
        <row r="275">
          <cell r="B275" t="str">
            <v>010034361</v>
          </cell>
          <cell r="C275" t="str">
            <v>אשור אבי</v>
          </cell>
          <cell r="D275" t="str">
            <v>1948</v>
          </cell>
          <cell r="E275" t="str">
            <v>כרמיאל</v>
          </cell>
          <cell r="F275" t="str">
            <v>010034361</v>
          </cell>
          <cell r="G275" t="str">
            <v>אין</v>
          </cell>
          <cell r="H275">
            <v>0</v>
          </cell>
        </row>
        <row r="276">
          <cell r="B276" t="str">
            <v>015696602</v>
          </cell>
          <cell r="C276" t="str">
            <v>בייקר ראלף</v>
          </cell>
          <cell r="D276" t="str">
            <v>1946</v>
          </cell>
          <cell r="E276" t="str">
            <v>כרמיאל</v>
          </cell>
          <cell r="F276" t="str">
            <v>015696602</v>
          </cell>
          <cell r="G276" t="str">
            <v>אין</v>
          </cell>
          <cell r="H276">
            <v>0</v>
          </cell>
        </row>
        <row r="277">
          <cell r="B277" t="str">
            <v>067419267</v>
          </cell>
          <cell r="C277" t="str">
            <v>בן הרוש סימון</v>
          </cell>
          <cell r="D277" t="str">
            <v>1949</v>
          </cell>
          <cell r="E277" t="str">
            <v>כרמיאל</v>
          </cell>
          <cell r="F277" t="str">
            <v>067419267</v>
          </cell>
          <cell r="G277" t="str">
            <v>אין</v>
          </cell>
          <cell r="H277">
            <v>0</v>
          </cell>
        </row>
        <row r="278">
          <cell r="B278" t="str">
            <v>060696044</v>
          </cell>
          <cell r="C278" t="str">
            <v>בראור שלום</v>
          </cell>
          <cell r="D278" t="str">
            <v>1947</v>
          </cell>
          <cell r="E278" t="str">
            <v>כרמיאל</v>
          </cell>
          <cell r="F278" t="str">
            <v>060696044</v>
          </cell>
          <cell r="G278" t="str">
            <v>אין</v>
          </cell>
          <cell r="H278">
            <v>0</v>
          </cell>
        </row>
        <row r="279">
          <cell r="B279" t="str">
            <v>030208409</v>
          </cell>
          <cell r="C279" t="str">
            <v>גל ינאי</v>
          </cell>
          <cell r="D279" t="str">
            <v>1941</v>
          </cell>
          <cell r="E279" t="str">
            <v>כרמיאל</v>
          </cell>
          <cell r="F279" t="str">
            <v>030208409</v>
          </cell>
          <cell r="G279" t="str">
            <v>אין</v>
          </cell>
          <cell r="H279">
            <v>0</v>
          </cell>
        </row>
        <row r="280">
          <cell r="B280" t="str">
            <v>010520690</v>
          </cell>
          <cell r="C280" t="str">
            <v>חביב מתי</v>
          </cell>
          <cell r="D280" t="str">
            <v>1946</v>
          </cell>
          <cell r="E280" t="str">
            <v>כרמיאל</v>
          </cell>
          <cell r="F280" t="str">
            <v>010520690</v>
          </cell>
          <cell r="G280" t="str">
            <v>אין</v>
          </cell>
          <cell r="H280">
            <v>0</v>
          </cell>
        </row>
        <row r="281">
          <cell r="B281" t="str">
            <v>077134559</v>
          </cell>
          <cell r="C281" t="str">
            <v>חורב אלי</v>
          </cell>
          <cell r="D281" t="str">
            <v>1950</v>
          </cell>
          <cell r="E281" t="str">
            <v>כרמיאל</v>
          </cell>
          <cell r="F281" t="str">
            <v>077134559</v>
          </cell>
          <cell r="G281" t="str">
            <v>אין</v>
          </cell>
          <cell r="H281">
            <v>0</v>
          </cell>
        </row>
        <row r="282">
          <cell r="B282" t="str">
            <v>067571224</v>
          </cell>
          <cell r="C282" t="str">
            <v>טאובמן גילה</v>
          </cell>
          <cell r="D282" t="str">
            <v>1948</v>
          </cell>
          <cell r="E282" t="str">
            <v>כרמיאל</v>
          </cell>
          <cell r="F282" t="str">
            <v>067571224</v>
          </cell>
          <cell r="G282" t="str">
            <v>אין</v>
          </cell>
          <cell r="H282">
            <v>0</v>
          </cell>
        </row>
        <row r="283">
          <cell r="B283" t="str">
            <v>000264671</v>
          </cell>
          <cell r="C283" t="str">
            <v>יוסף מנשה</v>
          </cell>
          <cell r="D283" t="str">
            <v>1941</v>
          </cell>
          <cell r="E283" t="str">
            <v>כרמיאל</v>
          </cell>
          <cell r="F283" t="str">
            <v>000264671</v>
          </cell>
          <cell r="G283" t="str">
            <v>אין</v>
          </cell>
          <cell r="H283">
            <v>0</v>
          </cell>
        </row>
        <row r="284">
          <cell r="B284" t="str">
            <v>068785914</v>
          </cell>
          <cell r="C284" t="str">
            <v>ירחי מיקי</v>
          </cell>
          <cell r="D284" t="str">
            <v>1946</v>
          </cell>
          <cell r="E284" t="str">
            <v>כרמיאל</v>
          </cell>
          <cell r="F284" t="str">
            <v>068785914</v>
          </cell>
          <cell r="G284" t="str">
            <v>אין</v>
          </cell>
          <cell r="H284">
            <v>0</v>
          </cell>
        </row>
        <row r="285">
          <cell r="B285" t="str">
            <v>030105829</v>
          </cell>
          <cell r="C285" t="str">
            <v>לוי חיים</v>
          </cell>
          <cell r="D285" t="str">
            <v>1950</v>
          </cell>
          <cell r="E285" t="str">
            <v>כרמיאל</v>
          </cell>
          <cell r="F285" t="str">
            <v>030105829</v>
          </cell>
          <cell r="G285" t="str">
            <v>אין</v>
          </cell>
          <cell r="H285">
            <v>0</v>
          </cell>
        </row>
        <row r="286">
          <cell r="B286" t="str">
            <v>050281740</v>
          </cell>
          <cell r="C286" t="str">
            <v>משרקי מוטי</v>
          </cell>
          <cell r="D286" t="str">
            <v>1954</v>
          </cell>
          <cell r="E286" t="str">
            <v>כרמיאל</v>
          </cell>
          <cell r="F286" t="str">
            <v>050281740</v>
          </cell>
          <cell r="G286" t="str">
            <v>אין</v>
          </cell>
          <cell r="H286">
            <v>0</v>
          </cell>
        </row>
        <row r="287">
          <cell r="B287" t="str">
            <v>007115306</v>
          </cell>
          <cell r="C287" t="str">
            <v>פילוסוף מרים</v>
          </cell>
          <cell r="D287" t="str">
            <v>1935</v>
          </cell>
          <cell r="E287" t="str">
            <v>כרמיאל</v>
          </cell>
          <cell r="F287" t="str">
            <v>007115306</v>
          </cell>
          <cell r="G287" t="str">
            <v>אין</v>
          </cell>
          <cell r="H287">
            <v>0</v>
          </cell>
        </row>
        <row r="288">
          <cell r="B288" t="str">
            <v>052090685</v>
          </cell>
          <cell r="C288" t="str">
            <v>פרן צבי</v>
          </cell>
          <cell r="D288" t="str">
            <v>1953</v>
          </cell>
          <cell r="E288" t="str">
            <v>כרמיאל</v>
          </cell>
          <cell r="F288" t="str">
            <v>052090685</v>
          </cell>
          <cell r="G288" t="str">
            <v>אין</v>
          </cell>
          <cell r="H288">
            <v>0</v>
          </cell>
        </row>
        <row r="289">
          <cell r="B289" t="str">
            <v>055122048</v>
          </cell>
          <cell r="C289" t="str">
            <v>קייזרמן צבי</v>
          </cell>
          <cell r="D289" t="str">
            <v>1958</v>
          </cell>
          <cell r="E289" t="str">
            <v>כרמיאל</v>
          </cell>
          <cell r="F289" t="str">
            <v>055122048</v>
          </cell>
          <cell r="G289" t="str">
            <v>אין</v>
          </cell>
          <cell r="H289">
            <v>0</v>
          </cell>
        </row>
        <row r="290">
          <cell r="B290" t="str">
            <v>030020077</v>
          </cell>
          <cell r="C290" t="str">
            <v>קרן יחזקאל</v>
          </cell>
          <cell r="D290" t="str">
            <v>1950</v>
          </cell>
          <cell r="E290" t="str">
            <v>כרמיאל</v>
          </cell>
          <cell r="F290" t="str">
            <v>030020077</v>
          </cell>
          <cell r="G290" t="str">
            <v>אין</v>
          </cell>
          <cell r="H290">
            <v>0</v>
          </cell>
        </row>
        <row r="291">
          <cell r="B291" t="str">
            <v>014016901</v>
          </cell>
          <cell r="C291" t="str">
            <v>רוט טיבי</v>
          </cell>
          <cell r="D291" t="str">
            <v>1957</v>
          </cell>
          <cell r="E291" t="str">
            <v>כרמיאל</v>
          </cell>
          <cell r="F291" t="str">
            <v>014016901</v>
          </cell>
          <cell r="G291" t="str">
            <v>אין</v>
          </cell>
          <cell r="H291">
            <v>0</v>
          </cell>
        </row>
        <row r="292">
          <cell r="B292" t="str">
            <v>064578578</v>
          </cell>
          <cell r="C292" t="str">
            <v>רותם ישראל</v>
          </cell>
          <cell r="D292" t="str">
            <v>1947</v>
          </cell>
          <cell r="E292" t="str">
            <v>כרמיאל</v>
          </cell>
          <cell r="F292" t="str">
            <v>064578578</v>
          </cell>
          <cell r="G292" t="str">
            <v>אין</v>
          </cell>
          <cell r="H292">
            <v>0</v>
          </cell>
        </row>
        <row r="293">
          <cell r="B293" t="str">
            <v>009455106</v>
          </cell>
          <cell r="C293" t="str">
            <v>שושן אבי</v>
          </cell>
          <cell r="D293" t="str">
            <v>1952</v>
          </cell>
          <cell r="E293" t="str">
            <v>כרמיאל</v>
          </cell>
          <cell r="F293" t="str">
            <v>009455106</v>
          </cell>
          <cell r="G293" t="str">
            <v>אין</v>
          </cell>
          <cell r="H293">
            <v>0</v>
          </cell>
        </row>
        <row r="294">
          <cell r="B294" t="str">
            <v>065552192</v>
          </cell>
          <cell r="C294" t="str">
            <v>גלמור נחום</v>
          </cell>
          <cell r="D294" t="str">
            <v>1952</v>
          </cell>
          <cell r="E294" t="str">
            <v>כרמיאל</v>
          </cell>
          <cell r="F294" t="str">
            <v>065552192</v>
          </cell>
          <cell r="G294" t="str">
            <v>יש</v>
          </cell>
          <cell r="H294">
            <v>44900</v>
          </cell>
        </row>
        <row r="295">
          <cell r="B295">
            <v>0</v>
          </cell>
          <cell r="C295">
            <v>0</v>
          </cell>
          <cell r="D295">
            <v>0</v>
          </cell>
          <cell r="E295">
            <v>0</v>
          </cell>
          <cell r="F295">
            <v>0</v>
          </cell>
          <cell r="G295" t="str">
            <v>אין</v>
          </cell>
          <cell r="H295">
            <v>0</v>
          </cell>
        </row>
        <row r="296">
          <cell r="B296">
            <v>0</v>
          </cell>
          <cell r="C296">
            <v>0</v>
          </cell>
          <cell r="D296">
            <v>0</v>
          </cell>
          <cell r="E296">
            <v>0</v>
          </cell>
          <cell r="F296">
            <v>0</v>
          </cell>
          <cell r="G296" t="str">
            <v>אין</v>
          </cell>
          <cell r="H296">
            <v>0</v>
          </cell>
        </row>
        <row r="297">
          <cell r="B297">
            <v>0</v>
          </cell>
          <cell r="C297">
            <v>0</v>
          </cell>
          <cell r="D297">
            <v>0</v>
          </cell>
          <cell r="E297">
            <v>0</v>
          </cell>
          <cell r="F297">
            <v>0</v>
          </cell>
          <cell r="G297" t="str">
            <v>אין</v>
          </cell>
          <cell r="H297">
            <v>0</v>
          </cell>
        </row>
        <row r="298">
          <cell r="B298">
            <v>0</v>
          </cell>
          <cell r="C298">
            <v>0</v>
          </cell>
          <cell r="D298">
            <v>0</v>
          </cell>
          <cell r="E298">
            <v>0</v>
          </cell>
          <cell r="F298">
            <v>0</v>
          </cell>
          <cell r="G298" t="str">
            <v>אין</v>
          </cell>
          <cell r="H298">
            <v>0</v>
          </cell>
        </row>
        <row r="299">
          <cell r="B299">
            <v>0</v>
          </cell>
          <cell r="C299">
            <v>0</v>
          </cell>
          <cell r="D299">
            <v>0</v>
          </cell>
          <cell r="E299">
            <v>0</v>
          </cell>
          <cell r="F299">
            <v>0</v>
          </cell>
          <cell r="G299" t="str">
            <v>אין</v>
          </cell>
          <cell r="H299">
            <v>0</v>
          </cell>
        </row>
        <row r="300">
          <cell r="B300">
            <v>0</v>
          </cell>
          <cell r="C300">
            <v>0</v>
          </cell>
          <cell r="D300">
            <v>0</v>
          </cell>
          <cell r="E300">
            <v>0</v>
          </cell>
          <cell r="F300">
            <v>0</v>
          </cell>
          <cell r="G300" t="str">
            <v>אין</v>
          </cell>
          <cell r="H300">
            <v>0</v>
          </cell>
        </row>
        <row r="301">
          <cell r="B301">
            <v>0</v>
          </cell>
          <cell r="C301">
            <v>0</v>
          </cell>
          <cell r="D301">
            <v>0</v>
          </cell>
          <cell r="E301">
            <v>0</v>
          </cell>
          <cell r="F301">
            <v>0</v>
          </cell>
          <cell r="G301" t="str">
            <v>אין</v>
          </cell>
          <cell r="H301">
            <v>0</v>
          </cell>
        </row>
        <row r="302">
          <cell r="B302">
            <v>0</v>
          </cell>
          <cell r="C302">
            <v>0</v>
          </cell>
          <cell r="D302">
            <v>0</v>
          </cell>
          <cell r="E302">
            <v>0</v>
          </cell>
          <cell r="F302">
            <v>0</v>
          </cell>
          <cell r="G302" t="str">
            <v>אין</v>
          </cell>
          <cell r="H302">
            <v>0</v>
          </cell>
        </row>
        <row r="303">
          <cell r="B303">
            <v>0</v>
          </cell>
          <cell r="C303">
            <v>0</v>
          </cell>
          <cell r="D303">
            <v>0</v>
          </cell>
          <cell r="E303">
            <v>0</v>
          </cell>
          <cell r="F303">
            <v>0</v>
          </cell>
          <cell r="G303" t="str">
            <v>אין</v>
          </cell>
          <cell r="H303">
            <v>0</v>
          </cell>
        </row>
        <row r="304">
          <cell r="B304" t="str">
            <v>ת.ז</v>
          </cell>
          <cell r="C304" t="str">
            <v>שם השחקן</v>
          </cell>
          <cell r="D304" t="str">
            <v>ת. לידה</v>
          </cell>
          <cell r="E304" t="str">
            <v>מועדון</v>
          </cell>
          <cell r="F304" t="str">
            <v>ת.ז</v>
          </cell>
          <cell r="G304" t="str">
            <v>א. רפואי</v>
          </cell>
          <cell r="H304" t="str">
            <v>ת. אישור</v>
          </cell>
        </row>
        <row r="305">
          <cell r="B305" t="str">
            <v>014258883</v>
          </cell>
          <cell r="C305" t="str">
            <v>אייש נואל</v>
          </cell>
          <cell r="D305">
            <v>1953</v>
          </cell>
          <cell r="E305" t="str">
            <v>לב הרצליה</v>
          </cell>
          <cell r="F305" t="str">
            <v>014258883</v>
          </cell>
          <cell r="G305" t="str">
            <v>יש</v>
          </cell>
          <cell r="H305">
            <v>44941</v>
          </cell>
        </row>
        <row r="306">
          <cell r="B306" t="str">
            <v>044504637</v>
          </cell>
          <cell r="C306" t="str">
            <v>ארמן משה</v>
          </cell>
          <cell r="D306">
            <v>1944</v>
          </cell>
          <cell r="E306" t="str">
            <v>לב הרצליה</v>
          </cell>
          <cell r="F306" t="str">
            <v>044504637</v>
          </cell>
          <cell r="G306" t="str">
            <v>אין</v>
          </cell>
          <cell r="H306">
            <v>0</v>
          </cell>
        </row>
        <row r="307">
          <cell r="B307" t="str">
            <v>043337245</v>
          </cell>
          <cell r="C307" t="str">
            <v>גבריאל שלום</v>
          </cell>
          <cell r="D307">
            <v>1949</v>
          </cell>
          <cell r="E307" t="str">
            <v>לב הרצליה</v>
          </cell>
          <cell r="F307" t="str">
            <v>043337245</v>
          </cell>
          <cell r="G307" t="str">
            <v>אין</v>
          </cell>
          <cell r="H307">
            <v>0</v>
          </cell>
        </row>
        <row r="308">
          <cell r="B308" t="str">
            <v>051617066</v>
          </cell>
          <cell r="C308" t="str">
            <v>גורסקי לאה</v>
          </cell>
          <cell r="D308">
            <v>1952</v>
          </cell>
          <cell r="E308" t="str">
            <v>לב הרצליה</v>
          </cell>
          <cell r="F308" t="str">
            <v>051617066</v>
          </cell>
          <cell r="G308" t="str">
            <v>אין</v>
          </cell>
          <cell r="H308">
            <v>0</v>
          </cell>
        </row>
        <row r="309">
          <cell r="B309" t="str">
            <v>051616761</v>
          </cell>
          <cell r="C309" t="str">
            <v>גת אורי</v>
          </cell>
          <cell r="D309">
            <v>1952</v>
          </cell>
          <cell r="E309" t="str">
            <v>לב הרצליה</v>
          </cell>
          <cell r="F309" t="str">
            <v>051616761</v>
          </cell>
          <cell r="G309" t="str">
            <v>אין</v>
          </cell>
          <cell r="H309">
            <v>0</v>
          </cell>
        </row>
        <row r="310">
          <cell r="B310" t="str">
            <v>050688092</v>
          </cell>
          <cell r="C310" t="str">
            <v>דקל אורנה</v>
          </cell>
          <cell r="D310">
            <v>1951</v>
          </cell>
          <cell r="E310" t="str">
            <v>לב הרצליה</v>
          </cell>
          <cell r="F310" t="str">
            <v>050688092</v>
          </cell>
          <cell r="G310" t="str">
            <v>אין</v>
          </cell>
          <cell r="H310">
            <v>0</v>
          </cell>
        </row>
        <row r="311">
          <cell r="B311" t="str">
            <v>030388433</v>
          </cell>
          <cell r="C311" t="str">
            <v>הרצל מירי</v>
          </cell>
          <cell r="D311">
            <v>1937</v>
          </cell>
          <cell r="E311" t="str">
            <v>לב הרצליה</v>
          </cell>
          <cell r="F311" t="str">
            <v>030388433</v>
          </cell>
          <cell r="G311" t="str">
            <v>אין</v>
          </cell>
          <cell r="H311">
            <v>0</v>
          </cell>
        </row>
        <row r="312">
          <cell r="B312" t="str">
            <v>010158939</v>
          </cell>
          <cell r="C312" t="str">
            <v>הררי דוד</v>
          </cell>
          <cell r="D312">
            <v>1945</v>
          </cell>
          <cell r="E312" t="str">
            <v>לב הרצליה</v>
          </cell>
          <cell r="F312" t="str">
            <v>010158939</v>
          </cell>
          <cell r="G312" t="str">
            <v>אין</v>
          </cell>
          <cell r="H312">
            <v>0</v>
          </cell>
        </row>
        <row r="313">
          <cell r="B313" t="str">
            <v>005262290</v>
          </cell>
          <cell r="C313" t="str">
            <v>וידר משה</v>
          </cell>
          <cell r="D313">
            <v>1944</v>
          </cell>
          <cell r="E313" t="str">
            <v>לב הרצליה</v>
          </cell>
          <cell r="F313" t="str">
            <v>005262290</v>
          </cell>
          <cell r="G313" t="str">
            <v>אין</v>
          </cell>
          <cell r="H313">
            <v>0</v>
          </cell>
        </row>
        <row r="314">
          <cell r="B314" t="str">
            <v>008224404</v>
          </cell>
          <cell r="C314" t="str">
            <v>וינשטיין משה</v>
          </cell>
          <cell r="D314">
            <v>1949</v>
          </cell>
          <cell r="E314" t="str">
            <v>לב הרצליה</v>
          </cell>
          <cell r="F314" t="str">
            <v>008224404</v>
          </cell>
          <cell r="G314" t="str">
            <v>אין</v>
          </cell>
          <cell r="H314">
            <v>0</v>
          </cell>
        </row>
        <row r="315">
          <cell r="B315" t="str">
            <v>003042769</v>
          </cell>
          <cell r="C315" t="str">
            <v>זילבר יוסי</v>
          </cell>
          <cell r="D315">
            <v>1947</v>
          </cell>
          <cell r="E315" t="str">
            <v>לב הרצליה</v>
          </cell>
          <cell r="F315" t="str">
            <v>003042769</v>
          </cell>
          <cell r="G315" t="str">
            <v>אין</v>
          </cell>
          <cell r="H315">
            <v>0</v>
          </cell>
        </row>
        <row r="316">
          <cell r="B316" t="str">
            <v>042963587</v>
          </cell>
          <cell r="C316" t="str">
            <v>חזון סמי</v>
          </cell>
          <cell r="D316">
            <v>1944</v>
          </cell>
          <cell r="E316" t="str">
            <v>לב הרצליה</v>
          </cell>
          <cell r="F316" t="str">
            <v>042963587</v>
          </cell>
          <cell r="G316" t="str">
            <v>אין</v>
          </cell>
          <cell r="H316">
            <v>0</v>
          </cell>
        </row>
        <row r="317">
          <cell r="B317" t="str">
            <v>204926638</v>
          </cell>
          <cell r="C317" t="str">
            <v>חזון רודי</v>
          </cell>
          <cell r="D317">
            <v>1982</v>
          </cell>
          <cell r="E317" t="str">
            <v>לב הרצליה</v>
          </cell>
          <cell r="F317" t="str">
            <v>204926638</v>
          </cell>
          <cell r="G317" t="str">
            <v>אין</v>
          </cell>
          <cell r="H317">
            <v>0</v>
          </cell>
        </row>
        <row r="318">
          <cell r="B318" t="str">
            <v>004604229</v>
          </cell>
          <cell r="C318" t="str">
            <v>חרס הלל</v>
          </cell>
          <cell r="D318">
            <v>1946</v>
          </cell>
          <cell r="E318" t="str">
            <v>לב הרצליה</v>
          </cell>
          <cell r="F318" t="str">
            <v>004604229</v>
          </cell>
          <cell r="G318" t="str">
            <v>אין</v>
          </cell>
          <cell r="H318">
            <v>0</v>
          </cell>
        </row>
        <row r="319">
          <cell r="B319">
            <v>323577957</v>
          </cell>
          <cell r="C319" t="str">
            <v>לוגיאר דוד</v>
          </cell>
          <cell r="D319">
            <v>1987</v>
          </cell>
          <cell r="E319" t="str">
            <v>לב הרצליה</v>
          </cell>
          <cell r="F319">
            <v>323577957</v>
          </cell>
          <cell r="G319" t="str">
            <v>אין</v>
          </cell>
          <cell r="H319">
            <v>0</v>
          </cell>
        </row>
        <row r="320">
          <cell r="B320" t="str">
            <v>010368041</v>
          </cell>
          <cell r="C320" t="str">
            <v>מנצורה אבי</v>
          </cell>
          <cell r="D320">
            <v>1949</v>
          </cell>
          <cell r="E320" t="str">
            <v>לב הרצליה</v>
          </cell>
          <cell r="F320" t="str">
            <v>010368041</v>
          </cell>
          <cell r="G320" t="str">
            <v>אין</v>
          </cell>
          <cell r="H320">
            <v>0</v>
          </cell>
        </row>
        <row r="321">
          <cell r="B321" t="str">
            <v>015407273</v>
          </cell>
          <cell r="C321" t="str">
            <v>מרואנקין יעקב</v>
          </cell>
          <cell r="D321">
            <v>1940</v>
          </cell>
          <cell r="E321" t="str">
            <v>לב הרצליה</v>
          </cell>
          <cell r="F321" t="str">
            <v>015407273</v>
          </cell>
          <cell r="G321" t="str">
            <v>אין</v>
          </cell>
          <cell r="H321">
            <v>0</v>
          </cell>
        </row>
        <row r="322">
          <cell r="B322" t="str">
            <v>008195604</v>
          </cell>
          <cell r="C322" t="str">
            <v>סופר יוסי</v>
          </cell>
          <cell r="D322">
            <v>1949</v>
          </cell>
          <cell r="E322" t="str">
            <v>לב הרצליה</v>
          </cell>
          <cell r="F322" t="str">
            <v>008195604</v>
          </cell>
          <cell r="G322" t="str">
            <v>אין</v>
          </cell>
          <cell r="H322">
            <v>0</v>
          </cell>
        </row>
        <row r="323">
          <cell r="B323" t="str">
            <v>008777583</v>
          </cell>
          <cell r="C323" t="str">
            <v>עזרא אריה</v>
          </cell>
          <cell r="D323">
            <v>1952</v>
          </cell>
          <cell r="E323" t="str">
            <v>לב הרצליה</v>
          </cell>
          <cell r="F323" t="str">
            <v>008777583</v>
          </cell>
          <cell r="G323" t="str">
            <v>אין</v>
          </cell>
          <cell r="H323">
            <v>0</v>
          </cell>
        </row>
        <row r="324">
          <cell r="B324" t="str">
            <v>065597189</v>
          </cell>
          <cell r="C324" t="str">
            <v>עמרן יעקב</v>
          </cell>
          <cell r="D324">
            <v>1952</v>
          </cell>
          <cell r="E324" t="str">
            <v>לב הרצליה</v>
          </cell>
          <cell r="F324" t="str">
            <v>065597189</v>
          </cell>
          <cell r="G324" t="str">
            <v>אין</v>
          </cell>
          <cell r="H324">
            <v>0</v>
          </cell>
        </row>
        <row r="325">
          <cell r="B325" t="str">
            <v>012801189</v>
          </cell>
          <cell r="C325" t="str">
            <v>פוהורילס גבי</v>
          </cell>
          <cell r="D325">
            <v>1960</v>
          </cell>
          <cell r="E325" t="str">
            <v>לב הרצליה</v>
          </cell>
          <cell r="F325" t="str">
            <v>012801189</v>
          </cell>
          <cell r="G325" t="str">
            <v>אין</v>
          </cell>
          <cell r="H325">
            <v>0</v>
          </cell>
        </row>
        <row r="326">
          <cell r="B326" t="str">
            <v>314531898</v>
          </cell>
          <cell r="C326" t="str">
            <v>פיטוסי אנדרי</v>
          </cell>
          <cell r="D326">
            <v>1960</v>
          </cell>
          <cell r="E326" t="str">
            <v>לב הרצליה</v>
          </cell>
          <cell r="F326" t="str">
            <v>314531898</v>
          </cell>
          <cell r="G326" t="str">
            <v>אין</v>
          </cell>
          <cell r="H326">
            <v>0</v>
          </cell>
        </row>
        <row r="327">
          <cell r="B327" t="str">
            <v>008534091</v>
          </cell>
          <cell r="C327" t="str">
            <v>פינס דן</v>
          </cell>
          <cell r="D327">
            <v>1943</v>
          </cell>
          <cell r="E327" t="str">
            <v>לב הרצליה</v>
          </cell>
          <cell r="F327" t="str">
            <v>008534091</v>
          </cell>
          <cell r="G327" t="str">
            <v>אין</v>
          </cell>
          <cell r="H327">
            <v>0</v>
          </cell>
        </row>
        <row r="328">
          <cell r="B328" t="str">
            <v>008191959</v>
          </cell>
          <cell r="C328" t="str">
            <v>צור מוטי</v>
          </cell>
          <cell r="D328">
            <v>1949</v>
          </cell>
          <cell r="E328" t="str">
            <v>לב הרצליה</v>
          </cell>
          <cell r="F328" t="str">
            <v>008191959</v>
          </cell>
          <cell r="G328" t="str">
            <v>אין</v>
          </cell>
          <cell r="H328">
            <v>0</v>
          </cell>
        </row>
        <row r="329">
          <cell r="B329">
            <v>0</v>
          </cell>
          <cell r="C329">
            <v>0</v>
          </cell>
          <cell r="D329">
            <v>0</v>
          </cell>
          <cell r="E329">
            <v>0</v>
          </cell>
          <cell r="F329">
            <v>0</v>
          </cell>
          <cell r="G329" t="str">
            <v>אין</v>
          </cell>
          <cell r="H329">
            <v>0</v>
          </cell>
        </row>
        <row r="330">
          <cell r="B330">
            <v>0</v>
          </cell>
          <cell r="C330">
            <v>0</v>
          </cell>
          <cell r="D330">
            <v>0</v>
          </cell>
          <cell r="E330">
            <v>0</v>
          </cell>
          <cell r="F330">
            <v>0</v>
          </cell>
          <cell r="G330" t="str">
            <v>אין</v>
          </cell>
          <cell r="H330">
            <v>0</v>
          </cell>
        </row>
        <row r="331">
          <cell r="B331">
            <v>0</v>
          </cell>
          <cell r="C331">
            <v>0</v>
          </cell>
          <cell r="D331">
            <v>0</v>
          </cell>
          <cell r="E331">
            <v>0</v>
          </cell>
          <cell r="F331">
            <v>0</v>
          </cell>
          <cell r="G331" t="str">
            <v>אין</v>
          </cell>
          <cell r="H331">
            <v>0</v>
          </cell>
        </row>
        <row r="332">
          <cell r="B332">
            <v>0</v>
          </cell>
          <cell r="C332">
            <v>0</v>
          </cell>
          <cell r="D332">
            <v>0</v>
          </cell>
          <cell r="E332">
            <v>0</v>
          </cell>
          <cell r="F332">
            <v>0</v>
          </cell>
          <cell r="G332" t="str">
            <v>אין</v>
          </cell>
          <cell r="H332">
            <v>0</v>
          </cell>
        </row>
        <row r="333">
          <cell r="B333">
            <v>0</v>
          </cell>
          <cell r="C333">
            <v>0</v>
          </cell>
          <cell r="D333">
            <v>0</v>
          </cell>
          <cell r="E333">
            <v>0</v>
          </cell>
          <cell r="F333">
            <v>0</v>
          </cell>
          <cell r="G333" t="str">
            <v>אין</v>
          </cell>
          <cell r="H333">
            <v>0</v>
          </cell>
        </row>
        <row r="334">
          <cell r="B334">
            <v>0</v>
          </cell>
          <cell r="C334">
            <v>0</v>
          </cell>
          <cell r="D334">
            <v>0</v>
          </cell>
          <cell r="E334">
            <v>0</v>
          </cell>
          <cell r="F334">
            <v>0</v>
          </cell>
          <cell r="G334" t="str">
            <v>אין</v>
          </cell>
          <cell r="H334">
            <v>0</v>
          </cell>
        </row>
        <row r="335">
          <cell r="B335">
            <v>0</v>
          </cell>
          <cell r="C335">
            <v>0</v>
          </cell>
          <cell r="D335">
            <v>0</v>
          </cell>
          <cell r="E335">
            <v>0</v>
          </cell>
          <cell r="F335">
            <v>0</v>
          </cell>
          <cell r="G335" t="str">
            <v>אין</v>
          </cell>
          <cell r="H335">
            <v>0</v>
          </cell>
        </row>
        <row r="336">
          <cell r="B336">
            <v>0</v>
          </cell>
          <cell r="C336">
            <v>0</v>
          </cell>
          <cell r="D336">
            <v>0</v>
          </cell>
          <cell r="E336">
            <v>0</v>
          </cell>
          <cell r="F336">
            <v>0</v>
          </cell>
          <cell r="G336" t="str">
            <v>אין</v>
          </cell>
          <cell r="H336">
            <v>0</v>
          </cell>
        </row>
        <row r="337">
          <cell r="B337">
            <v>0</v>
          </cell>
          <cell r="C337">
            <v>0</v>
          </cell>
          <cell r="D337">
            <v>0</v>
          </cell>
          <cell r="E337">
            <v>0</v>
          </cell>
          <cell r="F337">
            <v>0</v>
          </cell>
          <cell r="G337" t="str">
            <v>אין</v>
          </cell>
          <cell r="H337">
            <v>0</v>
          </cell>
        </row>
        <row r="338">
          <cell r="B338">
            <v>0</v>
          </cell>
          <cell r="C338">
            <v>0</v>
          </cell>
          <cell r="D338">
            <v>0</v>
          </cell>
          <cell r="E338">
            <v>0</v>
          </cell>
          <cell r="F338">
            <v>0</v>
          </cell>
          <cell r="G338" t="str">
            <v>אין</v>
          </cell>
          <cell r="H338">
            <v>0</v>
          </cell>
        </row>
        <row r="339">
          <cell r="B339" t="str">
            <v>ת.ז</v>
          </cell>
          <cell r="C339" t="str">
            <v>שם השחקן</v>
          </cell>
          <cell r="D339" t="str">
            <v>ת. לידה</v>
          </cell>
          <cell r="E339" t="str">
            <v>מועדון</v>
          </cell>
          <cell r="F339" t="str">
            <v>ת.ז</v>
          </cell>
          <cell r="G339" t="str">
            <v>א. רפואי</v>
          </cell>
          <cell r="H339" t="str">
            <v>ת. אישור</v>
          </cell>
        </row>
        <row r="340">
          <cell r="B340" t="str">
            <v>47465646</v>
          </cell>
          <cell r="C340" t="str">
            <v>בארי ניסן</v>
          </cell>
          <cell r="D340">
            <v>1940</v>
          </cell>
          <cell r="E340" t="str">
            <v>להבים</v>
          </cell>
          <cell r="F340" t="str">
            <v>47465646</v>
          </cell>
          <cell r="G340" t="str">
            <v>אין</v>
          </cell>
          <cell r="H340">
            <v>0</v>
          </cell>
        </row>
        <row r="341">
          <cell r="B341" t="str">
            <v>8046799</v>
          </cell>
          <cell r="C341" t="str">
            <v>בר דוד איתן</v>
          </cell>
          <cell r="D341">
            <v>1949</v>
          </cell>
          <cell r="E341" t="str">
            <v>להבים</v>
          </cell>
          <cell r="F341" t="str">
            <v>8046799</v>
          </cell>
          <cell r="G341" t="str">
            <v>אין</v>
          </cell>
          <cell r="H341">
            <v>0</v>
          </cell>
        </row>
        <row r="342">
          <cell r="B342" t="str">
            <v>3905213</v>
          </cell>
          <cell r="C342" t="str">
            <v>גורני אפריים</v>
          </cell>
          <cell r="D342">
            <v>1946</v>
          </cell>
          <cell r="E342" t="str">
            <v>להבים</v>
          </cell>
          <cell r="F342" t="str">
            <v>3905213</v>
          </cell>
          <cell r="G342" t="str">
            <v>אין</v>
          </cell>
          <cell r="H342">
            <v>0</v>
          </cell>
        </row>
        <row r="343">
          <cell r="B343" t="str">
            <v>67450239</v>
          </cell>
          <cell r="C343" t="str">
            <v>גרינבאום אשר</v>
          </cell>
          <cell r="D343">
            <v>1950</v>
          </cell>
          <cell r="E343" t="str">
            <v>להבים</v>
          </cell>
          <cell r="F343" t="str">
            <v>67450239</v>
          </cell>
          <cell r="G343" t="str">
            <v>אין</v>
          </cell>
          <cell r="H343">
            <v>0</v>
          </cell>
        </row>
        <row r="344">
          <cell r="B344" t="str">
            <v>69918522</v>
          </cell>
          <cell r="C344" t="str">
            <v>מוספיר אלברט</v>
          </cell>
          <cell r="D344">
            <v>1944</v>
          </cell>
          <cell r="E344" t="str">
            <v>להבים</v>
          </cell>
          <cell r="F344" t="str">
            <v>69918522</v>
          </cell>
          <cell r="G344" t="str">
            <v>אין</v>
          </cell>
          <cell r="H344">
            <v>0</v>
          </cell>
        </row>
        <row r="345">
          <cell r="B345" t="str">
            <v>65549552</v>
          </cell>
          <cell r="C345" t="str">
            <v>נעים אורי</v>
          </cell>
          <cell r="D345">
            <v>1943</v>
          </cell>
          <cell r="E345" t="str">
            <v>להבים</v>
          </cell>
          <cell r="F345" t="str">
            <v>65549552</v>
          </cell>
          <cell r="G345" t="str">
            <v>אין</v>
          </cell>
          <cell r="H345">
            <v>0</v>
          </cell>
        </row>
        <row r="346">
          <cell r="B346" t="str">
            <v>61331419</v>
          </cell>
          <cell r="C346" t="str">
            <v>סיבוני עמוס</v>
          </cell>
          <cell r="D346">
            <v>1939</v>
          </cell>
          <cell r="E346" t="str">
            <v>להבים</v>
          </cell>
          <cell r="F346" t="str">
            <v>61331419</v>
          </cell>
          <cell r="G346" t="str">
            <v>אין</v>
          </cell>
          <cell r="H346">
            <v>0</v>
          </cell>
        </row>
        <row r="347">
          <cell r="B347" t="str">
            <v>053542668</v>
          </cell>
          <cell r="C347" t="str">
            <v>צוברי נח</v>
          </cell>
          <cell r="D347">
            <v>1955</v>
          </cell>
          <cell r="E347" t="str">
            <v>להבים</v>
          </cell>
          <cell r="F347" t="str">
            <v>053542668</v>
          </cell>
          <cell r="G347" t="str">
            <v>אין</v>
          </cell>
          <cell r="H347">
            <v>0</v>
          </cell>
        </row>
        <row r="348">
          <cell r="B348" t="str">
            <v>051160646</v>
          </cell>
          <cell r="C348" t="str">
            <v>קורנברג שאול</v>
          </cell>
          <cell r="D348">
            <v>1952</v>
          </cell>
          <cell r="E348" t="str">
            <v>להבים</v>
          </cell>
          <cell r="F348" t="str">
            <v>051160646</v>
          </cell>
          <cell r="G348" t="str">
            <v>אין</v>
          </cell>
          <cell r="H348">
            <v>0</v>
          </cell>
        </row>
        <row r="349">
          <cell r="B349" t="str">
            <v>64903594</v>
          </cell>
          <cell r="C349" t="str">
            <v>קספרסקי אדם</v>
          </cell>
          <cell r="D349">
            <v>1951</v>
          </cell>
          <cell r="E349" t="str">
            <v>להבים</v>
          </cell>
          <cell r="F349" t="str">
            <v>64903594</v>
          </cell>
          <cell r="G349" t="str">
            <v>אין</v>
          </cell>
          <cell r="H349">
            <v>0</v>
          </cell>
        </row>
        <row r="350">
          <cell r="B350" t="str">
            <v>03657350</v>
          </cell>
          <cell r="C350" t="str">
            <v>קציר זכריה</v>
          </cell>
          <cell r="D350">
            <v>1946</v>
          </cell>
          <cell r="E350" t="str">
            <v>להבים</v>
          </cell>
          <cell r="F350" t="str">
            <v>03657350</v>
          </cell>
          <cell r="G350" t="str">
            <v>אין</v>
          </cell>
          <cell r="H350">
            <v>0</v>
          </cell>
        </row>
        <row r="351">
          <cell r="B351" t="str">
            <v>17308891</v>
          </cell>
          <cell r="C351" t="str">
            <v>שוורצמן סופי</v>
          </cell>
          <cell r="D351">
            <v>1953</v>
          </cell>
          <cell r="E351" t="str">
            <v>להבים</v>
          </cell>
          <cell r="F351" t="str">
            <v>17308891</v>
          </cell>
          <cell r="G351" t="str">
            <v>אין</v>
          </cell>
          <cell r="H351">
            <v>0</v>
          </cell>
        </row>
        <row r="352">
          <cell r="B352" t="str">
            <v>50951755</v>
          </cell>
          <cell r="C352" t="str">
            <v>ששון מנחם</v>
          </cell>
          <cell r="D352">
            <v>1951</v>
          </cell>
          <cell r="E352" t="str">
            <v>להבים</v>
          </cell>
          <cell r="F352" t="str">
            <v>50951755</v>
          </cell>
          <cell r="G352" t="str">
            <v>אין</v>
          </cell>
          <cell r="H352">
            <v>0</v>
          </cell>
        </row>
        <row r="353">
          <cell r="B353">
            <v>0</v>
          </cell>
          <cell r="C353">
            <v>0</v>
          </cell>
          <cell r="D353">
            <v>0</v>
          </cell>
          <cell r="E353" t="str">
            <v>להבים</v>
          </cell>
          <cell r="F353">
            <v>0</v>
          </cell>
          <cell r="G353" t="str">
            <v>אין</v>
          </cell>
          <cell r="H353">
            <v>0</v>
          </cell>
        </row>
        <row r="354">
          <cell r="B354">
            <v>0</v>
          </cell>
          <cell r="C354">
            <v>0</v>
          </cell>
          <cell r="D354">
            <v>0</v>
          </cell>
          <cell r="E354" t="str">
            <v>להבים</v>
          </cell>
          <cell r="F354">
            <v>0</v>
          </cell>
          <cell r="G354" t="str">
            <v>אין</v>
          </cell>
          <cell r="H354">
            <v>0</v>
          </cell>
        </row>
        <row r="355">
          <cell r="B355">
            <v>0</v>
          </cell>
          <cell r="C355">
            <v>0</v>
          </cell>
          <cell r="D355">
            <v>0</v>
          </cell>
          <cell r="E355" t="str">
            <v>להבים</v>
          </cell>
          <cell r="F355">
            <v>0</v>
          </cell>
          <cell r="G355" t="str">
            <v>אין</v>
          </cell>
          <cell r="H355">
            <v>0</v>
          </cell>
        </row>
        <row r="356">
          <cell r="B356">
            <v>0</v>
          </cell>
          <cell r="C356">
            <v>0</v>
          </cell>
          <cell r="D356">
            <v>0</v>
          </cell>
          <cell r="E356" t="str">
            <v>להבים</v>
          </cell>
          <cell r="F356">
            <v>0</v>
          </cell>
          <cell r="G356" t="str">
            <v>אין</v>
          </cell>
          <cell r="H356">
            <v>0</v>
          </cell>
        </row>
        <row r="357">
          <cell r="B357">
            <v>0</v>
          </cell>
          <cell r="C357">
            <v>0</v>
          </cell>
          <cell r="D357">
            <v>0</v>
          </cell>
          <cell r="E357" t="str">
            <v>להבים</v>
          </cell>
          <cell r="F357">
            <v>0</v>
          </cell>
          <cell r="G357" t="str">
            <v>אין</v>
          </cell>
          <cell r="H357">
            <v>0</v>
          </cell>
        </row>
        <row r="358">
          <cell r="B358">
            <v>0</v>
          </cell>
          <cell r="C358">
            <v>0</v>
          </cell>
          <cell r="D358">
            <v>0</v>
          </cell>
          <cell r="E358" t="str">
            <v>להבים</v>
          </cell>
          <cell r="F358">
            <v>0</v>
          </cell>
          <cell r="G358" t="str">
            <v>אין</v>
          </cell>
          <cell r="H358">
            <v>0</v>
          </cell>
        </row>
        <row r="359">
          <cell r="B359">
            <v>0</v>
          </cell>
          <cell r="C359">
            <v>0</v>
          </cell>
          <cell r="D359">
            <v>0</v>
          </cell>
          <cell r="E359" t="str">
            <v>להבים</v>
          </cell>
          <cell r="F359">
            <v>0</v>
          </cell>
          <cell r="G359" t="str">
            <v>אין</v>
          </cell>
          <cell r="H359">
            <v>0</v>
          </cell>
        </row>
        <row r="360">
          <cell r="B360">
            <v>0</v>
          </cell>
          <cell r="C360">
            <v>0</v>
          </cell>
          <cell r="D360">
            <v>0</v>
          </cell>
          <cell r="E360" t="str">
            <v>להבים</v>
          </cell>
          <cell r="F360">
            <v>0</v>
          </cell>
          <cell r="G360" t="str">
            <v>אין</v>
          </cell>
          <cell r="H360">
            <v>0</v>
          </cell>
        </row>
        <row r="361">
          <cell r="B361">
            <v>0</v>
          </cell>
          <cell r="C361">
            <v>0</v>
          </cell>
          <cell r="D361">
            <v>0</v>
          </cell>
          <cell r="E361" t="str">
            <v>להבים</v>
          </cell>
          <cell r="F361">
            <v>0</v>
          </cell>
          <cell r="G361" t="str">
            <v>אין</v>
          </cell>
          <cell r="H361">
            <v>0</v>
          </cell>
        </row>
        <row r="362">
          <cell r="B362">
            <v>0</v>
          </cell>
          <cell r="C362">
            <v>0</v>
          </cell>
          <cell r="D362">
            <v>0</v>
          </cell>
          <cell r="E362" t="str">
            <v>להבים</v>
          </cell>
          <cell r="F362">
            <v>0</v>
          </cell>
          <cell r="G362" t="str">
            <v>אין</v>
          </cell>
          <cell r="H362">
            <v>0</v>
          </cell>
        </row>
        <row r="363">
          <cell r="B363" t="str">
            <v>ת.ז</v>
          </cell>
          <cell r="C363" t="str">
            <v>שם השחקן</v>
          </cell>
          <cell r="D363" t="str">
            <v>ת. לידה</v>
          </cell>
          <cell r="E363" t="str">
            <v>מועדון</v>
          </cell>
          <cell r="F363" t="str">
            <v>ת.ז</v>
          </cell>
          <cell r="G363" t="str">
            <v>א. רפואי</v>
          </cell>
          <cell r="H363" t="str">
            <v>ת. אישור</v>
          </cell>
        </row>
        <row r="364">
          <cell r="B364" t="str">
            <v>068400829</v>
          </cell>
          <cell r="C364" t="str">
            <v>אוחיון דוד</v>
          </cell>
          <cell r="D364" t="str">
            <v>1951</v>
          </cell>
          <cell r="E364" t="str">
            <v>מיתר</v>
          </cell>
          <cell r="F364" t="str">
            <v>068400829</v>
          </cell>
          <cell r="G364" t="str">
            <v>אין</v>
          </cell>
          <cell r="H364">
            <v>0</v>
          </cell>
        </row>
        <row r="365">
          <cell r="B365" t="str">
            <v>079832630</v>
          </cell>
          <cell r="C365" t="str">
            <v>אלבז רפי</v>
          </cell>
          <cell r="D365">
            <v>1942</v>
          </cell>
          <cell r="E365" t="str">
            <v>מיתר</v>
          </cell>
          <cell r="F365" t="str">
            <v>079832630</v>
          </cell>
          <cell r="G365" t="str">
            <v>אין</v>
          </cell>
          <cell r="H365">
            <v>0</v>
          </cell>
        </row>
        <row r="366">
          <cell r="B366" t="str">
            <v>063395750</v>
          </cell>
          <cell r="C366" t="str">
            <v>בוזגלו מוטי</v>
          </cell>
          <cell r="D366">
            <v>1955</v>
          </cell>
          <cell r="E366" t="str">
            <v>מיתר</v>
          </cell>
          <cell r="F366" t="str">
            <v>063395750</v>
          </cell>
          <cell r="G366" t="str">
            <v>אין</v>
          </cell>
          <cell r="H366">
            <v>0</v>
          </cell>
        </row>
        <row r="367">
          <cell r="B367" t="str">
            <v>065343980</v>
          </cell>
          <cell r="C367" t="str">
            <v>בוכמן אילנה</v>
          </cell>
          <cell r="D367">
            <v>1955</v>
          </cell>
          <cell r="E367" t="str">
            <v>מיתר</v>
          </cell>
          <cell r="F367" t="str">
            <v>065343980</v>
          </cell>
          <cell r="G367" t="str">
            <v>אין</v>
          </cell>
          <cell r="H367">
            <v>0</v>
          </cell>
        </row>
        <row r="368">
          <cell r="B368" t="str">
            <v>063558548</v>
          </cell>
          <cell r="C368" t="str">
            <v>בן ארי אבי</v>
          </cell>
          <cell r="D368">
            <v>1950</v>
          </cell>
          <cell r="E368" t="str">
            <v>מיתר</v>
          </cell>
          <cell r="F368" t="str">
            <v>063558548</v>
          </cell>
          <cell r="G368" t="str">
            <v>אין</v>
          </cell>
          <cell r="H368">
            <v>0</v>
          </cell>
        </row>
        <row r="369">
          <cell r="B369" t="str">
            <v>064130636</v>
          </cell>
          <cell r="C369" t="str">
            <v>בן שושן יחיאל</v>
          </cell>
          <cell r="D369">
            <v>1942</v>
          </cell>
          <cell r="E369" t="str">
            <v>מיתר</v>
          </cell>
          <cell r="F369" t="str">
            <v>064130636</v>
          </cell>
          <cell r="G369" t="str">
            <v>אין</v>
          </cell>
          <cell r="H369">
            <v>0</v>
          </cell>
        </row>
        <row r="370">
          <cell r="B370" t="str">
            <v>076624543</v>
          </cell>
          <cell r="C370" t="str">
            <v>דהן יהושע</v>
          </cell>
          <cell r="D370">
            <v>1943</v>
          </cell>
          <cell r="E370" t="str">
            <v>מיתר</v>
          </cell>
          <cell r="F370" t="str">
            <v>076624543</v>
          </cell>
          <cell r="G370" t="str">
            <v>אין</v>
          </cell>
          <cell r="H370">
            <v>0</v>
          </cell>
        </row>
        <row r="371">
          <cell r="B371" t="str">
            <v>054052261</v>
          </cell>
          <cell r="C371" t="str">
            <v>הרשטיק שלמה</v>
          </cell>
          <cell r="D371">
            <v>1956</v>
          </cell>
          <cell r="E371" t="str">
            <v>מיתר</v>
          </cell>
          <cell r="F371" t="str">
            <v>054052261</v>
          </cell>
          <cell r="G371" t="str">
            <v>אין</v>
          </cell>
          <cell r="H371">
            <v>0</v>
          </cell>
        </row>
        <row r="372">
          <cell r="B372" t="str">
            <v>009178864</v>
          </cell>
          <cell r="C372" t="str">
            <v>מורבצ'יק שמחה</v>
          </cell>
          <cell r="D372">
            <v>1942</v>
          </cell>
          <cell r="E372" t="str">
            <v>מיתר</v>
          </cell>
          <cell r="F372" t="str">
            <v>009178864</v>
          </cell>
          <cell r="G372" t="str">
            <v>אין</v>
          </cell>
          <cell r="H372">
            <v>0</v>
          </cell>
        </row>
        <row r="373">
          <cell r="B373" t="str">
            <v>054235056</v>
          </cell>
          <cell r="C373" t="str">
            <v>פנסו יהושע</v>
          </cell>
          <cell r="D373">
            <v>1957</v>
          </cell>
          <cell r="E373" t="str">
            <v>מיתר</v>
          </cell>
          <cell r="F373" t="str">
            <v>054235056</v>
          </cell>
          <cell r="G373" t="str">
            <v>אין</v>
          </cell>
          <cell r="H373">
            <v>0</v>
          </cell>
        </row>
        <row r="374">
          <cell r="B374" t="str">
            <v>010742666</v>
          </cell>
          <cell r="C374" t="str">
            <v>פרחי שם טוב</v>
          </cell>
          <cell r="D374">
            <v>1947</v>
          </cell>
          <cell r="E374" t="str">
            <v>מיתר</v>
          </cell>
          <cell r="F374" t="str">
            <v>010742666</v>
          </cell>
          <cell r="G374" t="str">
            <v>אין</v>
          </cell>
          <cell r="H374">
            <v>0</v>
          </cell>
        </row>
        <row r="375">
          <cell r="B375">
            <v>0</v>
          </cell>
          <cell r="C375">
            <v>0</v>
          </cell>
          <cell r="D375">
            <v>0</v>
          </cell>
          <cell r="E375" t="str">
            <v>מיתר</v>
          </cell>
          <cell r="F375">
            <v>0</v>
          </cell>
          <cell r="G375" t="str">
            <v>אין</v>
          </cell>
          <cell r="H375">
            <v>0</v>
          </cell>
        </row>
        <row r="376">
          <cell r="B376">
            <v>0</v>
          </cell>
          <cell r="C376">
            <v>0</v>
          </cell>
          <cell r="D376">
            <v>0</v>
          </cell>
          <cell r="E376" t="str">
            <v>מיתר</v>
          </cell>
          <cell r="F376">
            <v>0</v>
          </cell>
          <cell r="G376" t="str">
            <v>אין</v>
          </cell>
          <cell r="H376">
            <v>0</v>
          </cell>
        </row>
        <row r="377">
          <cell r="B377">
            <v>0</v>
          </cell>
          <cell r="C377">
            <v>0</v>
          </cell>
          <cell r="D377">
            <v>0</v>
          </cell>
          <cell r="E377" t="str">
            <v>מיתר</v>
          </cell>
          <cell r="F377">
            <v>0</v>
          </cell>
          <cell r="G377" t="str">
            <v>אין</v>
          </cell>
          <cell r="H377">
            <v>0</v>
          </cell>
        </row>
        <row r="378">
          <cell r="B378">
            <v>0</v>
          </cell>
          <cell r="C378">
            <v>0</v>
          </cell>
          <cell r="D378">
            <v>0</v>
          </cell>
          <cell r="E378" t="str">
            <v>מיתר</v>
          </cell>
          <cell r="F378">
            <v>0</v>
          </cell>
          <cell r="G378" t="str">
            <v>אין</v>
          </cell>
          <cell r="H378">
            <v>0</v>
          </cell>
        </row>
        <row r="379">
          <cell r="B379">
            <v>0</v>
          </cell>
          <cell r="C379">
            <v>0</v>
          </cell>
          <cell r="D379">
            <v>0</v>
          </cell>
          <cell r="E379" t="str">
            <v>מיתר</v>
          </cell>
          <cell r="F379">
            <v>0</v>
          </cell>
          <cell r="G379" t="str">
            <v>אין</v>
          </cell>
          <cell r="H379">
            <v>0</v>
          </cell>
        </row>
        <row r="380">
          <cell r="B380">
            <v>0</v>
          </cell>
          <cell r="C380">
            <v>0</v>
          </cell>
          <cell r="D380">
            <v>0</v>
          </cell>
          <cell r="E380" t="str">
            <v>מיתר</v>
          </cell>
          <cell r="F380">
            <v>0</v>
          </cell>
          <cell r="G380" t="str">
            <v>אין</v>
          </cell>
          <cell r="H380">
            <v>0</v>
          </cell>
        </row>
        <row r="381">
          <cell r="B381">
            <v>0</v>
          </cell>
          <cell r="C381">
            <v>0</v>
          </cell>
          <cell r="D381">
            <v>0</v>
          </cell>
          <cell r="E381" t="str">
            <v>מיתר</v>
          </cell>
          <cell r="F381">
            <v>0</v>
          </cell>
          <cell r="G381" t="str">
            <v>אין</v>
          </cell>
          <cell r="H381">
            <v>0</v>
          </cell>
        </row>
        <row r="382">
          <cell r="B382">
            <v>0</v>
          </cell>
          <cell r="C382">
            <v>0</v>
          </cell>
          <cell r="D382">
            <v>0</v>
          </cell>
          <cell r="E382" t="str">
            <v>מיתר</v>
          </cell>
          <cell r="F382">
            <v>0</v>
          </cell>
          <cell r="G382" t="str">
            <v>אין</v>
          </cell>
          <cell r="H382">
            <v>0</v>
          </cell>
        </row>
        <row r="383">
          <cell r="B383">
            <v>0</v>
          </cell>
          <cell r="C383">
            <v>0</v>
          </cell>
          <cell r="D383">
            <v>0</v>
          </cell>
          <cell r="E383" t="str">
            <v>מיתר</v>
          </cell>
          <cell r="F383">
            <v>0</v>
          </cell>
          <cell r="G383" t="str">
            <v>אין</v>
          </cell>
          <cell r="H383">
            <v>0</v>
          </cell>
        </row>
        <row r="384">
          <cell r="B384">
            <v>0</v>
          </cell>
          <cell r="C384">
            <v>0</v>
          </cell>
          <cell r="D384">
            <v>0</v>
          </cell>
          <cell r="E384" t="str">
            <v>מיתר</v>
          </cell>
          <cell r="F384">
            <v>0</v>
          </cell>
          <cell r="G384" t="str">
            <v>אין</v>
          </cell>
          <cell r="H384">
            <v>0</v>
          </cell>
        </row>
        <row r="385">
          <cell r="B385" t="str">
            <v>ת.ז</v>
          </cell>
          <cell r="C385" t="str">
            <v>שם השחקן</v>
          </cell>
          <cell r="D385" t="str">
            <v>ת. לידה</v>
          </cell>
          <cell r="E385" t="str">
            <v>מועדון</v>
          </cell>
          <cell r="F385" t="str">
            <v>ת.ז</v>
          </cell>
          <cell r="G385" t="str">
            <v>א. רפואי</v>
          </cell>
          <cell r="H385" t="str">
            <v>ת. אישור</v>
          </cell>
        </row>
        <row r="386">
          <cell r="B386" t="str">
            <v>021080023</v>
          </cell>
          <cell r="C386" t="str">
            <v>אסלאן אחמד</v>
          </cell>
          <cell r="D386">
            <v>1947</v>
          </cell>
          <cell r="E386" t="str">
            <v>מראר</v>
          </cell>
          <cell r="F386" t="str">
            <v>021080023</v>
          </cell>
          <cell r="G386" t="str">
            <v>יש</v>
          </cell>
          <cell r="H386">
            <v>43692</v>
          </cell>
        </row>
        <row r="387">
          <cell r="B387" t="str">
            <v>050276880</v>
          </cell>
          <cell r="C387" t="str">
            <v>סעד והיב</v>
          </cell>
          <cell r="D387">
            <v>1950</v>
          </cell>
          <cell r="E387" t="str">
            <v>מראר</v>
          </cell>
          <cell r="F387" t="str">
            <v>050276880</v>
          </cell>
          <cell r="G387" t="str">
            <v>אין</v>
          </cell>
          <cell r="H387">
            <v>0</v>
          </cell>
        </row>
        <row r="388">
          <cell r="B388" t="str">
            <v>050382191</v>
          </cell>
          <cell r="C388" t="str">
            <v>סעד שקיב</v>
          </cell>
          <cell r="D388">
            <v>1951</v>
          </cell>
          <cell r="E388" t="str">
            <v>מראר</v>
          </cell>
          <cell r="F388" t="str">
            <v>050382191</v>
          </cell>
          <cell r="G388" t="str">
            <v>אין</v>
          </cell>
          <cell r="H388">
            <v>0</v>
          </cell>
        </row>
        <row r="389">
          <cell r="B389" t="str">
            <v>053761011</v>
          </cell>
          <cell r="C389" t="str">
            <v>מסאלחה ריאד</v>
          </cell>
          <cell r="D389">
            <v>1955</v>
          </cell>
          <cell r="E389" t="str">
            <v>מראר</v>
          </cell>
          <cell r="F389" t="str">
            <v>053761011</v>
          </cell>
          <cell r="G389" t="str">
            <v>אין</v>
          </cell>
          <cell r="H389">
            <v>0</v>
          </cell>
        </row>
        <row r="390">
          <cell r="B390" t="str">
            <v>052548997</v>
          </cell>
          <cell r="C390" t="str">
            <v>עמאר יוסף</v>
          </cell>
          <cell r="D390">
            <v>1954</v>
          </cell>
          <cell r="E390" t="str">
            <v>מראר</v>
          </cell>
          <cell r="F390" t="str">
            <v>052548997</v>
          </cell>
          <cell r="G390" t="str">
            <v>יש</v>
          </cell>
          <cell r="H390">
            <v>43692</v>
          </cell>
        </row>
        <row r="391">
          <cell r="B391" t="str">
            <v>021095302</v>
          </cell>
          <cell r="C391" t="str">
            <v>גאנם סלמאן</v>
          </cell>
          <cell r="D391">
            <v>1943</v>
          </cell>
          <cell r="E391" t="str">
            <v>מראר</v>
          </cell>
          <cell r="F391" t="str">
            <v>021095302</v>
          </cell>
          <cell r="G391" t="str">
            <v>אין</v>
          </cell>
          <cell r="H391">
            <v>0</v>
          </cell>
        </row>
        <row r="392">
          <cell r="B392">
            <v>55223770</v>
          </cell>
          <cell r="C392" t="str">
            <v>גאנם נאיף</v>
          </cell>
          <cell r="D392">
            <v>1958</v>
          </cell>
          <cell r="E392" t="str">
            <v>מראר</v>
          </cell>
          <cell r="F392">
            <v>55223770</v>
          </cell>
          <cell r="G392" t="str">
            <v>אין</v>
          </cell>
          <cell r="H392">
            <v>0</v>
          </cell>
        </row>
        <row r="393">
          <cell r="B393" t="str">
            <v>055195481</v>
          </cell>
          <cell r="C393" t="str">
            <v>דגש תופיק</v>
          </cell>
          <cell r="D393">
            <v>1958</v>
          </cell>
          <cell r="E393" t="str">
            <v>מראר</v>
          </cell>
          <cell r="F393" t="str">
            <v>055195481</v>
          </cell>
          <cell r="G393" t="str">
            <v>אין</v>
          </cell>
          <cell r="H393">
            <v>0</v>
          </cell>
        </row>
        <row r="394">
          <cell r="B394">
            <v>0</v>
          </cell>
          <cell r="C394">
            <v>0</v>
          </cell>
          <cell r="D394">
            <v>0</v>
          </cell>
          <cell r="E394">
            <v>0</v>
          </cell>
          <cell r="F394">
            <v>0</v>
          </cell>
          <cell r="G394">
            <v>0</v>
          </cell>
          <cell r="H394">
            <v>0</v>
          </cell>
        </row>
        <row r="395">
          <cell r="B395">
            <v>0</v>
          </cell>
          <cell r="C395">
            <v>0</v>
          </cell>
          <cell r="D395">
            <v>0</v>
          </cell>
          <cell r="E395">
            <v>0</v>
          </cell>
          <cell r="F395">
            <v>0</v>
          </cell>
          <cell r="G395">
            <v>0</v>
          </cell>
          <cell r="H395">
            <v>0</v>
          </cell>
        </row>
        <row r="396">
          <cell r="B396">
            <v>0</v>
          </cell>
          <cell r="C396">
            <v>0</v>
          </cell>
          <cell r="D396">
            <v>0</v>
          </cell>
          <cell r="E396">
            <v>0</v>
          </cell>
          <cell r="F396">
            <v>0</v>
          </cell>
          <cell r="G396">
            <v>0</v>
          </cell>
          <cell r="H396">
            <v>0</v>
          </cell>
        </row>
        <row r="397">
          <cell r="B397">
            <v>0</v>
          </cell>
          <cell r="C397">
            <v>0</v>
          </cell>
          <cell r="D397">
            <v>0</v>
          </cell>
          <cell r="E397">
            <v>0</v>
          </cell>
          <cell r="F397">
            <v>0</v>
          </cell>
          <cell r="G397">
            <v>0</v>
          </cell>
          <cell r="H397">
            <v>0</v>
          </cell>
        </row>
        <row r="398">
          <cell r="B398">
            <v>0</v>
          </cell>
          <cell r="C398">
            <v>0</v>
          </cell>
          <cell r="D398">
            <v>0</v>
          </cell>
          <cell r="E398">
            <v>0</v>
          </cell>
          <cell r="F398">
            <v>0</v>
          </cell>
          <cell r="G398">
            <v>0</v>
          </cell>
          <cell r="H398">
            <v>0</v>
          </cell>
        </row>
        <row r="399">
          <cell r="B399">
            <v>0</v>
          </cell>
          <cell r="C399">
            <v>0</v>
          </cell>
          <cell r="D399">
            <v>0</v>
          </cell>
          <cell r="E399">
            <v>0</v>
          </cell>
          <cell r="F399">
            <v>0</v>
          </cell>
          <cell r="G399">
            <v>0</v>
          </cell>
          <cell r="H399">
            <v>0</v>
          </cell>
        </row>
        <row r="400">
          <cell r="B400">
            <v>0</v>
          </cell>
          <cell r="C400">
            <v>0</v>
          </cell>
          <cell r="D400">
            <v>0</v>
          </cell>
          <cell r="E400">
            <v>0</v>
          </cell>
          <cell r="F400">
            <v>0</v>
          </cell>
          <cell r="G400">
            <v>0</v>
          </cell>
          <cell r="H400">
            <v>0</v>
          </cell>
        </row>
        <row r="402">
          <cell r="B402" t="str">
            <v>ת.ז</v>
          </cell>
          <cell r="C402" t="str">
            <v>שם השחקן</v>
          </cell>
          <cell r="D402" t="str">
            <v>ת. לידה</v>
          </cell>
          <cell r="E402" t="str">
            <v>מועדון</v>
          </cell>
          <cell r="F402" t="str">
            <v>ת.ז</v>
          </cell>
          <cell r="G402" t="str">
            <v>א. רפואי</v>
          </cell>
          <cell r="H402" t="str">
            <v>ת. אישור</v>
          </cell>
        </row>
        <row r="403">
          <cell r="B403" t="str">
            <v>042120303</v>
          </cell>
          <cell r="C403" t="str">
            <v>בלושטיין צבי</v>
          </cell>
          <cell r="D403">
            <v>1932</v>
          </cell>
          <cell r="E403" t="str">
            <v>משמר הנגב</v>
          </cell>
          <cell r="F403" t="str">
            <v>042120303</v>
          </cell>
          <cell r="G403" t="str">
            <v>אין</v>
          </cell>
          <cell r="H403">
            <v>0</v>
          </cell>
        </row>
        <row r="404">
          <cell r="B404" t="str">
            <v>015346653</v>
          </cell>
          <cell r="C404" t="str">
            <v>ברסלו קרלוס</v>
          </cell>
          <cell r="D404">
            <v>1952</v>
          </cell>
          <cell r="E404" t="str">
            <v>משמר הנגב</v>
          </cell>
          <cell r="F404" t="str">
            <v>015346653</v>
          </cell>
          <cell r="G404" t="str">
            <v>אין</v>
          </cell>
          <cell r="H404">
            <v>0</v>
          </cell>
        </row>
        <row r="405">
          <cell r="B405" t="str">
            <v>67537043</v>
          </cell>
          <cell r="C405" t="str">
            <v>רפפורט מיכאל</v>
          </cell>
          <cell r="D405">
            <v>1941</v>
          </cell>
          <cell r="E405" t="str">
            <v>משמר הנגב</v>
          </cell>
          <cell r="F405" t="str">
            <v>67537043</v>
          </cell>
          <cell r="G405" t="str">
            <v>אין</v>
          </cell>
          <cell r="H405">
            <v>0</v>
          </cell>
        </row>
        <row r="406">
          <cell r="B406">
            <v>14937395</v>
          </cell>
          <cell r="C406" t="str">
            <v>גזמן מיכאל</v>
          </cell>
          <cell r="D406">
            <v>1939</v>
          </cell>
          <cell r="E406" t="str">
            <v>משמר הנגב</v>
          </cell>
          <cell r="F406">
            <v>14937395</v>
          </cell>
          <cell r="G406" t="str">
            <v>אין</v>
          </cell>
          <cell r="H406">
            <v>0</v>
          </cell>
        </row>
        <row r="407">
          <cell r="B407" t="str">
            <v>026043463</v>
          </cell>
          <cell r="C407" t="str">
            <v>נווה דניאל</v>
          </cell>
          <cell r="D407">
            <v>1952</v>
          </cell>
          <cell r="E407" t="str">
            <v>משמר הנגב</v>
          </cell>
          <cell r="F407" t="str">
            <v>026043463</v>
          </cell>
          <cell r="G407" t="str">
            <v>אין</v>
          </cell>
          <cell r="H407">
            <v>0</v>
          </cell>
        </row>
        <row r="408">
          <cell r="B408" t="str">
            <v>077620516</v>
          </cell>
          <cell r="C408" t="str">
            <v>לוי משה</v>
          </cell>
          <cell r="D408">
            <v>1934</v>
          </cell>
          <cell r="E408" t="str">
            <v>משמר הנגב</v>
          </cell>
          <cell r="F408" t="str">
            <v>077620516</v>
          </cell>
          <cell r="G408" t="str">
            <v>אין</v>
          </cell>
          <cell r="H408">
            <v>0</v>
          </cell>
        </row>
        <row r="409">
          <cell r="B409">
            <v>0</v>
          </cell>
          <cell r="C409">
            <v>0</v>
          </cell>
          <cell r="D409">
            <v>0</v>
          </cell>
          <cell r="E409" t="str">
            <v>משמר הנגב</v>
          </cell>
          <cell r="F409">
            <v>0</v>
          </cell>
          <cell r="G409" t="str">
            <v>אין</v>
          </cell>
          <cell r="H409">
            <v>0</v>
          </cell>
        </row>
        <row r="410">
          <cell r="B410">
            <v>0</v>
          </cell>
          <cell r="C410">
            <v>0</v>
          </cell>
          <cell r="D410">
            <v>0</v>
          </cell>
          <cell r="E410" t="str">
            <v>משמר הנגב</v>
          </cell>
          <cell r="F410">
            <v>0</v>
          </cell>
          <cell r="G410" t="str">
            <v>אין</v>
          </cell>
          <cell r="H410">
            <v>0</v>
          </cell>
        </row>
        <row r="411">
          <cell r="B411">
            <v>0</v>
          </cell>
          <cell r="C411">
            <v>0</v>
          </cell>
          <cell r="D411">
            <v>0</v>
          </cell>
          <cell r="E411" t="str">
            <v>משמר הנגב</v>
          </cell>
          <cell r="F411">
            <v>0</v>
          </cell>
          <cell r="G411" t="str">
            <v>אין</v>
          </cell>
          <cell r="H411">
            <v>0</v>
          </cell>
        </row>
        <row r="412">
          <cell r="B412">
            <v>0</v>
          </cell>
          <cell r="C412">
            <v>0</v>
          </cell>
          <cell r="D412">
            <v>0</v>
          </cell>
          <cell r="E412">
            <v>0</v>
          </cell>
          <cell r="F412">
            <v>0</v>
          </cell>
          <cell r="G412" t="str">
            <v>אין</v>
          </cell>
          <cell r="H412">
            <v>0</v>
          </cell>
        </row>
        <row r="413">
          <cell r="B413">
            <v>0</v>
          </cell>
          <cell r="C413">
            <v>0</v>
          </cell>
          <cell r="D413">
            <v>0</v>
          </cell>
          <cell r="E413">
            <v>0</v>
          </cell>
          <cell r="F413">
            <v>0</v>
          </cell>
          <cell r="G413" t="str">
            <v>אין</v>
          </cell>
          <cell r="H413">
            <v>0</v>
          </cell>
        </row>
        <row r="414">
          <cell r="B414">
            <v>0</v>
          </cell>
          <cell r="C414">
            <v>0</v>
          </cell>
          <cell r="D414">
            <v>0</v>
          </cell>
          <cell r="E414">
            <v>0</v>
          </cell>
          <cell r="F414">
            <v>0</v>
          </cell>
          <cell r="G414" t="str">
            <v>אין</v>
          </cell>
          <cell r="H414">
            <v>0</v>
          </cell>
        </row>
        <row r="415">
          <cell r="B415">
            <v>0</v>
          </cell>
          <cell r="C415">
            <v>0</v>
          </cell>
          <cell r="D415">
            <v>0</v>
          </cell>
          <cell r="E415">
            <v>0</v>
          </cell>
          <cell r="F415">
            <v>0</v>
          </cell>
          <cell r="G415" t="str">
            <v>אין</v>
          </cell>
          <cell r="H415">
            <v>0</v>
          </cell>
        </row>
        <row r="416">
          <cell r="B416">
            <v>0</v>
          </cell>
          <cell r="C416">
            <v>0</v>
          </cell>
          <cell r="D416">
            <v>0</v>
          </cell>
          <cell r="E416">
            <v>0</v>
          </cell>
          <cell r="F416">
            <v>0</v>
          </cell>
          <cell r="G416" t="str">
            <v>אין</v>
          </cell>
          <cell r="H416">
            <v>0</v>
          </cell>
        </row>
        <row r="417">
          <cell r="B417">
            <v>0</v>
          </cell>
          <cell r="C417">
            <v>0</v>
          </cell>
          <cell r="D417">
            <v>0</v>
          </cell>
          <cell r="E417">
            <v>0</v>
          </cell>
          <cell r="F417">
            <v>0</v>
          </cell>
          <cell r="G417" t="str">
            <v>אין</v>
          </cell>
          <cell r="H417">
            <v>0</v>
          </cell>
        </row>
        <row r="418">
          <cell r="B418" t="str">
            <v>ת.ז</v>
          </cell>
          <cell r="C418" t="str">
            <v>שם השחקן</v>
          </cell>
          <cell r="D418" t="str">
            <v>ת. לידה</v>
          </cell>
          <cell r="E418" t="str">
            <v>מועדון</v>
          </cell>
          <cell r="F418" t="str">
            <v>ת.ז2</v>
          </cell>
          <cell r="G418" t="str">
            <v>א. רפואי</v>
          </cell>
          <cell r="H418" t="str">
            <v>ת. אישור</v>
          </cell>
        </row>
        <row r="419">
          <cell r="B419" t="str">
            <v>013404017</v>
          </cell>
          <cell r="C419" t="str">
            <v>אטלן מוריס</v>
          </cell>
          <cell r="D419">
            <v>1939</v>
          </cell>
          <cell r="E419" t="str">
            <v>נהריה</v>
          </cell>
          <cell r="F419" t="str">
            <v>013404017</v>
          </cell>
          <cell r="G419" t="str">
            <v>אין</v>
          </cell>
          <cell r="H419">
            <v>0</v>
          </cell>
        </row>
        <row r="420">
          <cell r="B420">
            <v>337724850</v>
          </cell>
          <cell r="C420" t="str">
            <v>אפפלבאום ארנולד</v>
          </cell>
          <cell r="D420">
            <v>1953</v>
          </cell>
          <cell r="E420" t="str">
            <v>נהריה</v>
          </cell>
          <cell r="F420">
            <v>337724850</v>
          </cell>
          <cell r="G420" t="str">
            <v>אין</v>
          </cell>
          <cell r="H420">
            <v>0</v>
          </cell>
        </row>
        <row r="421">
          <cell r="B421" t="str">
            <v>065181844</v>
          </cell>
          <cell r="C421" t="str">
            <v>גואז דניאל</v>
          </cell>
          <cell r="D421">
            <v>1940</v>
          </cell>
          <cell r="E421" t="str">
            <v>נהריה</v>
          </cell>
          <cell r="F421" t="str">
            <v>065181844</v>
          </cell>
          <cell r="G421" t="str">
            <v>אין</v>
          </cell>
          <cell r="H421">
            <v>0</v>
          </cell>
        </row>
        <row r="422">
          <cell r="B422" t="str">
            <v>033247636</v>
          </cell>
          <cell r="C422" t="str">
            <v>חדד מיכאל</v>
          </cell>
          <cell r="D422" t="str">
            <v>1976</v>
          </cell>
          <cell r="E422" t="str">
            <v>נהריה</v>
          </cell>
          <cell r="F422" t="str">
            <v>033247636</v>
          </cell>
          <cell r="G422" t="str">
            <v>אין</v>
          </cell>
          <cell r="H422">
            <v>0</v>
          </cell>
        </row>
        <row r="423">
          <cell r="B423" t="str">
            <v>220136006</v>
          </cell>
          <cell r="C423" t="str">
            <v>חדד ניתאי</v>
          </cell>
          <cell r="D423">
            <v>2011</v>
          </cell>
          <cell r="E423" t="str">
            <v>נהריה ד.צ</v>
          </cell>
          <cell r="F423" t="str">
            <v>220136006</v>
          </cell>
          <cell r="G423" t="str">
            <v>אין</v>
          </cell>
          <cell r="H423">
            <v>0</v>
          </cell>
        </row>
        <row r="424">
          <cell r="B424" t="str">
            <v>067379867</v>
          </cell>
          <cell r="C424" t="str">
            <v>כהן אריה</v>
          </cell>
          <cell r="D424">
            <v>1952</v>
          </cell>
          <cell r="E424" t="str">
            <v>נהריה</v>
          </cell>
          <cell r="F424" t="str">
            <v>067379867</v>
          </cell>
          <cell r="G424" t="str">
            <v>אין</v>
          </cell>
          <cell r="H424">
            <v>0</v>
          </cell>
        </row>
        <row r="425">
          <cell r="B425" t="str">
            <v>004339313</v>
          </cell>
          <cell r="C425" t="str">
            <v>להב אריה</v>
          </cell>
          <cell r="D425">
            <v>1944</v>
          </cell>
          <cell r="E425" t="str">
            <v>נהריה</v>
          </cell>
          <cell r="F425" t="str">
            <v>004339313</v>
          </cell>
          <cell r="G425" t="str">
            <v>אין</v>
          </cell>
          <cell r="H425">
            <v>0</v>
          </cell>
        </row>
        <row r="426">
          <cell r="B426" t="str">
            <v>024591000</v>
          </cell>
          <cell r="C426" t="str">
            <v>מסעודה צחי</v>
          </cell>
          <cell r="D426">
            <v>1970</v>
          </cell>
          <cell r="E426" t="str">
            <v>נהריה</v>
          </cell>
          <cell r="F426" t="str">
            <v>024591000</v>
          </cell>
          <cell r="G426" t="str">
            <v>אין</v>
          </cell>
          <cell r="H426">
            <v>0</v>
          </cell>
        </row>
        <row r="427">
          <cell r="B427" t="str">
            <v>064114267</v>
          </cell>
          <cell r="C427" t="str">
            <v>סבג מוריס</v>
          </cell>
          <cell r="D427">
            <v>1950</v>
          </cell>
          <cell r="E427" t="str">
            <v>נהריה</v>
          </cell>
          <cell r="F427" t="str">
            <v>064114267</v>
          </cell>
          <cell r="G427" t="str">
            <v>אין</v>
          </cell>
          <cell r="H427">
            <v>0</v>
          </cell>
        </row>
        <row r="428">
          <cell r="B428" t="str">
            <v>034230284</v>
          </cell>
          <cell r="C428" t="str">
            <v>פוקס קרן</v>
          </cell>
          <cell r="D428">
            <v>1977</v>
          </cell>
          <cell r="E428" t="str">
            <v>נהריה</v>
          </cell>
          <cell r="F428" t="str">
            <v>034230284</v>
          </cell>
          <cell r="G428" t="str">
            <v>אין</v>
          </cell>
          <cell r="H428">
            <v>0</v>
          </cell>
        </row>
        <row r="429">
          <cell r="B429" t="str">
            <v>047062039</v>
          </cell>
          <cell r="C429" t="str">
            <v>פישר אבי</v>
          </cell>
          <cell r="D429">
            <v>1950</v>
          </cell>
          <cell r="E429" t="str">
            <v>נהריה</v>
          </cell>
          <cell r="F429" t="str">
            <v>047062039</v>
          </cell>
          <cell r="G429" t="str">
            <v>אין</v>
          </cell>
          <cell r="H429">
            <v>0</v>
          </cell>
        </row>
        <row r="430">
          <cell r="B430" t="str">
            <v>055657993</v>
          </cell>
          <cell r="C430" t="str">
            <v>שמחוני מורי</v>
          </cell>
          <cell r="D430">
            <v>1958</v>
          </cell>
          <cell r="E430" t="str">
            <v>נהריה</v>
          </cell>
          <cell r="F430" t="str">
            <v>055657993</v>
          </cell>
          <cell r="G430" t="str">
            <v>אין</v>
          </cell>
          <cell r="H430">
            <v>0</v>
          </cell>
        </row>
        <row r="431">
          <cell r="B431" t="str">
            <v>051843472</v>
          </cell>
          <cell r="C431" t="str">
            <v>שרביט שלמה</v>
          </cell>
          <cell r="D431">
            <v>1953</v>
          </cell>
          <cell r="E431" t="str">
            <v>נהריה</v>
          </cell>
          <cell r="F431" t="str">
            <v>051843472</v>
          </cell>
          <cell r="G431" t="str">
            <v>אין</v>
          </cell>
          <cell r="H431">
            <v>0</v>
          </cell>
        </row>
        <row r="432">
          <cell r="B432" t="str">
            <v>003132917</v>
          </cell>
          <cell r="C432" t="str">
            <v>שרעבי חיים</v>
          </cell>
          <cell r="D432">
            <v>1948</v>
          </cell>
          <cell r="E432" t="str">
            <v>נהריה</v>
          </cell>
          <cell r="F432" t="str">
            <v>003132917</v>
          </cell>
          <cell r="G432" t="str">
            <v>אין</v>
          </cell>
          <cell r="H432">
            <v>0</v>
          </cell>
        </row>
        <row r="433">
          <cell r="B433" t="str">
            <v>079267316</v>
          </cell>
          <cell r="C433" t="str">
            <v>דדוש דוד</v>
          </cell>
          <cell r="D433">
            <v>1937</v>
          </cell>
          <cell r="E433" t="str">
            <v>נהריה</v>
          </cell>
          <cell r="F433" t="str">
            <v>079267316</v>
          </cell>
          <cell r="G433" t="str">
            <v>אין</v>
          </cell>
          <cell r="H433">
            <v>0</v>
          </cell>
        </row>
        <row r="434">
          <cell r="B434" t="str">
            <v>064919103</v>
          </cell>
          <cell r="C434" t="str">
            <v>מריק שמעון</v>
          </cell>
          <cell r="D434" t="str">
            <v>1946</v>
          </cell>
          <cell r="E434" t="str">
            <v>נהריה</v>
          </cell>
          <cell r="F434" t="str">
            <v>064919103</v>
          </cell>
          <cell r="G434" t="str">
            <v>יש</v>
          </cell>
          <cell r="H434">
            <v>44896</v>
          </cell>
        </row>
        <row r="435">
          <cell r="B435">
            <v>307960146</v>
          </cell>
          <cell r="C435" t="str">
            <v>בן דב רן</v>
          </cell>
          <cell r="D435">
            <v>1958</v>
          </cell>
          <cell r="E435" t="str">
            <v>נהריה</v>
          </cell>
          <cell r="F435">
            <v>307960146</v>
          </cell>
          <cell r="G435" t="str">
            <v>אין</v>
          </cell>
          <cell r="H435">
            <v>0</v>
          </cell>
        </row>
        <row r="436">
          <cell r="B436">
            <v>0</v>
          </cell>
          <cell r="C436">
            <v>0</v>
          </cell>
          <cell r="D436">
            <v>0</v>
          </cell>
          <cell r="E436" t="str">
            <v>נהריה</v>
          </cell>
          <cell r="F436">
            <v>0</v>
          </cell>
          <cell r="G436" t="str">
            <v>אין</v>
          </cell>
          <cell r="H436">
            <v>0</v>
          </cell>
        </row>
        <row r="437">
          <cell r="B437">
            <v>0</v>
          </cell>
          <cell r="C437">
            <v>0</v>
          </cell>
          <cell r="D437">
            <v>0</v>
          </cell>
          <cell r="E437" t="str">
            <v>נהריה</v>
          </cell>
          <cell r="F437">
            <v>0</v>
          </cell>
          <cell r="G437" t="str">
            <v>אין</v>
          </cell>
          <cell r="H437">
            <v>0</v>
          </cell>
        </row>
        <row r="438">
          <cell r="B438">
            <v>0</v>
          </cell>
          <cell r="C438">
            <v>0</v>
          </cell>
          <cell r="D438">
            <v>0</v>
          </cell>
          <cell r="E438" t="str">
            <v>נהריה</v>
          </cell>
          <cell r="F438">
            <v>0</v>
          </cell>
          <cell r="G438" t="str">
            <v>אין</v>
          </cell>
          <cell r="H438">
            <v>0</v>
          </cell>
        </row>
        <row r="439">
          <cell r="B439">
            <v>0</v>
          </cell>
          <cell r="C439">
            <v>0</v>
          </cell>
          <cell r="D439">
            <v>0</v>
          </cell>
          <cell r="E439" t="str">
            <v>נהריה</v>
          </cell>
          <cell r="F439">
            <v>0</v>
          </cell>
          <cell r="G439" t="str">
            <v>אין</v>
          </cell>
          <cell r="H439">
            <v>0</v>
          </cell>
        </row>
        <row r="440">
          <cell r="B440">
            <v>0</v>
          </cell>
          <cell r="C440">
            <v>0</v>
          </cell>
          <cell r="D440">
            <v>0</v>
          </cell>
          <cell r="E440" t="str">
            <v>נהריה</v>
          </cell>
          <cell r="F440">
            <v>0</v>
          </cell>
          <cell r="G440" t="str">
            <v>אין</v>
          </cell>
          <cell r="H440">
            <v>0</v>
          </cell>
        </row>
        <row r="441">
          <cell r="B441">
            <v>0</v>
          </cell>
          <cell r="C441">
            <v>0</v>
          </cell>
          <cell r="D441">
            <v>0</v>
          </cell>
          <cell r="E441" t="str">
            <v>נהריה</v>
          </cell>
          <cell r="F441">
            <v>0</v>
          </cell>
          <cell r="G441" t="str">
            <v>אין</v>
          </cell>
          <cell r="H441">
            <v>0</v>
          </cell>
        </row>
        <row r="442">
          <cell r="B442">
            <v>0</v>
          </cell>
          <cell r="C442">
            <v>0</v>
          </cell>
          <cell r="D442">
            <v>0</v>
          </cell>
          <cell r="E442" t="str">
            <v>נהריה</v>
          </cell>
          <cell r="F442">
            <v>0</v>
          </cell>
          <cell r="G442" t="str">
            <v>אין</v>
          </cell>
          <cell r="H442">
            <v>0</v>
          </cell>
        </row>
        <row r="443">
          <cell r="B443" t="str">
            <v>ת.ז</v>
          </cell>
          <cell r="C443" t="str">
            <v>שם השחקן</v>
          </cell>
          <cell r="D443" t="str">
            <v>ת. לידה</v>
          </cell>
          <cell r="E443" t="str">
            <v>מועדון</v>
          </cell>
          <cell r="F443" t="str">
            <v>ת.ז2</v>
          </cell>
          <cell r="G443" t="str">
            <v>א. רפואי</v>
          </cell>
          <cell r="H443" t="str">
            <v>ת. אישור</v>
          </cell>
        </row>
        <row r="444">
          <cell r="B444" t="str">
            <v>010890952</v>
          </cell>
          <cell r="C444" t="str">
            <v>אקפלד ברוך</v>
          </cell>
          <cell r="D444">
            <v>1946</v>
          </cell>
          <cell r="E444" t="str">
            <v>ניר צבי</v>
          </cell>
          <cell r="F444" t="str">
            <v>010890952</v>
          </cell>
          <cell r="G444" t="str">
            <v>אין</v>
          </cell>
          <cell r="H444">
            <v>0</v>
          </cell>
        </row>
        <row r="445">
          <cell r="B445">
            <v>219465911</v>
          </cell>
          <cell r="C445" t="str">
            <v>גולדשטיין איתי</v>
          </cell>
          <cell r="D445">
            <v>2010</v>
          </cell>
          <cell r="E445" t="str">
            <v>ניר צבי ד.צ</v>
          </cell>
          <cell r="F445">
            <v>219465911</v>
          </cell>
          <cell r="G445" t="str">
            <v>אין</v>
          </cell>
          <cell r="H445">
            <v>0</v>
          </cell>
        </row>
        <row r="446">
          <cell r="B446">
            <v>340612571</v>
          </cell>
          <cell r="C446" t="str">
            <v>זיו איתן</v>
          </cell>
          <cell r="D446">
            <v>2015</v>
          </cell>
          <cell r="E446" t="str">
            <v>ניר צבי ד.צ</v>
          </cell>
          <cell r="F446">
            <v>340612571</v>
          </cell>
          <cell r="G446" t="str">
            <v>אין</v>
          </cell>
          <cell r="H446">
            <v>0</v>
          </cell>
        </row>
        <row r="447">
          <cell r="B447">
            <v>219441995</v>
          </cell>
          <cell r="C447" t="str">
            <v>כהן עמית</v>
          </cell>
          <cell r="D447">
            <v>2010</v>
          </cell>
          <cell r="E447" t="str">
            <v>ניר צבי ד.צ</v>
          </cell>
          <cell r="F447">
            <v>219441995</v>
          </cell>
          <cell r="G447" t="str">
            <v>אין</v>
          </cell>
          <cell r="H447">
            <v>0</v>
          </cell>
        </row>
        <row r="448">
          <cell r="B448">
            <v>221680770</v>
          </cell>
          <cell r="C448" t="str">
            <v>ספטי עמרי</v>
          </cell>
          <cell r="D448">
            <v>2014</v>
          </cell>
          <cell r="E448" t="str">
            <v>ניר צבי ד.צ</v>
          </cell>
          <cell r="F448">
            <v>221680770</v>
          </cell>
          <cell r="G448" t="str">
            <v>אין</v>
          </cell>
          <cell r="H448">
            <v>0</v>
          </cell>
        </row>
        <row r="449">
          <cell r="B449" t="str">
            <v>219858321</v>
          </cell>
          <cell r="C449" t="str">
            <v>קליינמן זעירא יובל</v>
          </cell>
          <cell r="D449">
            <v>2011</v>
          </cell>
          <cell r="E449" t="str">
            <v>ניר צבי ד.צ</v>
          </cell>
          <cell r="F449" t="str">
            <v>219858321</v>
          </cell>
          <cell r="G449" t="str">
            <v>אין</v>
          </cell>
          <cell r="H449">
            <v>0</v>
          </cell>
        </row>
        <row r="450">
          <cell r="B450" t="str">
            <v>223800558</v>
          </cell>
          <cell r="C450" t="str">
            <v>קצור יונתן</v>
          </cell>
          <cell r="D450">
            <v>2014</v>
          </cell>
          <cell r="E450" t="str">
            <v>ניר צבי ד.צ</v>
          </cell>
          <cell r="F450" t="str">
            <v>223800558</v>
          </cell>
          <cell r="G450" t="str">
            <v>אין</v>
          </cell>
          <cell r="H450">
            <v>0</v>
          </cell>
        </row>
        <row r="451">
          <cell r="B451">
            <v>223456070</v>
          </cell>
          <cell r="C451" t="str">
            <v>רוזנברג אריאל</v>
          </cell>
          <cell r="D451">
            <v>2015</v>
          </cell>
          <cell r="E451" t="str">
            <v>ניר צבי ד.צ</v>
          </cell>
          <cell r="F451">
            <v>223456070</v>
          </cell>
          <cell r="G451" t="str">
            <v>אין</v>
          </cell>
          <cell r="H451">
            <v>0</v>
          </cell>
        </row>
        <row r="452">
          <cell r="B452">
            <v>340604420</v>
          </cell>
          <cell r="C452" t="str">
            <v>רוזנברג יעל</v>
          </cell>
          <cell r="D452">
            <v>2015</v>
          </cell>
          <cell r="E452" t="str">
            <v>ניר צבי ד.צ</v>
          </cell>
          <cell r="F452">
            <v>340604420</v>
          </cell>
          <cell r="G452" t="str">
            <v>אין</v>
          </cell>
          <cell r="H452">
            <v>0</v>
          </cell>
        </row>
        <row r="453">
          <cell r="B453" t="str">
            <v>008841801</v>
          </cell>
          <cell r="C453" t="str">
            <v>רוזנברג נאוה</v>
          </cell>
          <cell r="D453">
            <v>1948</v>
          </cell>
          <cell r="E453" t="str">
            <v>ניר צבי</v>
          </cell>
          <cell r="F453" t="str">
            <v>008841801</v>
          </cell>
          <cell r="G453" t="str">
            <v>אין</v>
          </cell>
          <cell r="H453">
            <v>0</v>
          </cell>
        </row>
        <row r="454">
          <cell r="B454">
            <v>224448951</v>
          </cell>
          <cell r="C454" t="str">
            <v>רוזנברג רפאל</v>
          </cell>
          <cell r="D454">
            <v>2016</v>
          </cell>
          <cell r="E454" t="str">
            <v>ניר צבי ד.צ</v>
          </cell>
          <cell r="F454">
            <v>224448951</v>
          </cell>
          <cell r="G454" t="str">
            <v>אין</v>
          </cell>
          <cell r="H454">
            <v>0</v>
          </cell>
        </row>
        <row r="455">
          <cell r="B455" t="str">
            <v>301223855</v>
          </cell>
          <cell r="C455" t="str">
            <v>רוזנצוויג עדן</v>
          </cell>
          <cell r="D455">
            <v>1987</v>
          </cell>
          <cell r="E455" t="str">
            <v>ניר צבי</v>
          </cell>
          <cell r="F455" t="str">
            <v>301223855</v>
          </cell>
          <cell r="G455" t="str">
            <v>אין</v>
          </cell>
          <cell r="H455">
            <v>0</v>
          </cell>
        </row>
        <row r="456">
          <cell r="B456">
            <v>218942548</v>
          </cell>
          <cell r="C456" t="str">
            <v>שחר אהרון</v>
          </cell>
          <cell r="D456">
            <v>2010</v>
          </cell>
          <cell r="E456" t="str">
            <v>ניר צבי ד.צ</v>
          </cell>
          <cell r="F456">
            <v>218942548</v>
          </cell>
          <cell r="G456" t="str">
            <v>אין</v>
          </cell>
          <cell r="H456">
            <v>0</v>
          </cell>
        </row>
        <row r="457">
          <cell r="B457" t="str">
            <v>324165281</v>
          </cell>
          <cell r="C457" t="str">
            <v xml:space="preserve">עידו שמש </v>
          </cell>
          <cell r="D457">
            <v>2002</v>
          </cell>
          <cell r="E457" t="str">
            <v>ניר צבי ד.צ</v>
          </cell>
          <cell r="F457">
            <v>3337073</v>
          </cell>
          <cell r="G457" t="str">
            <v>אין</v>
          </cell>
          <cell r="H457">
            <v>0</v>
          </cell>
        </row>
        <row r="468">
          <cell r="B468" t="str">
            <v>ת.ז</v>
          </cell>
          <cell r="C468" t="str">
            <v>שם השחקן</v>
          </cell>
          <cell r="D468" t="str">
            <v>ת. לידה</v>
          </cell>
          <cell r="E468" t="str">
            <v>מועדון</v>
          </cell>
          <cell r="F468" t="str">
            <v>ת.ז2</v>
          </cell>
          <cell r="G468" t="str">
            <v>א. רפואי</v>
          </cell>
          <cell r="H468" t="str">
            <v>ת. אישור</v>
          </cell>
        </row>
        <row r="469">
          <cell r="B469" t="str">
            <v>069324937</v>
          </cell>
          <cell r="C469" t="str">
            <v>אבירן אליס</v>
          </cell>
          <cell r="D469">
            <v>1959</v>
          </cell>
          <cell r="E469" t="str">
            <v>נתניה</v>
          </cell>
          <cell r="F469" t="str">
            <v>069324937</v>
          </cell>
          <cell r="G469" t="str">
            <v>יש</v>
          </cell>
          <cell r="H469">
            <v>43692</v>
          </cell>
        </row>
        <row r="470">
          <cell r="B470" t="str">
            <v>079388351</v>
          </cell>
          <cell r="C470" t="str">
            <v>אבירן שלמה</v>
          </cell>
          <cell r="D470">
            <v>1954</v>
          </cell>
          <cell r="E470" t="str">
            <v>נתניה</v>
          </cell>
          <cell r="F470" t="str">
            <v>079388351</v>
          </cell>
          <cell r="G470" t="str">
            <v>אין</v>
          </cell>
          <cell r="H470">
            <v>0</v>
          </cell>
        </row>
        <row r="471">
          <cell r="B471" t="str">
            <v>346432981</v>
          </cell>
          <cell r="C471" t="str">
            <v>אורטיה רנה</v>
          </cell>
          <cell r="D471">
            <v>1949</v>
          </cell>
          <cell r="E471" t="str">
            <v>נתניה</v>
          </cell>
          <cell r="F471" t="str">
            <v>346432981</v>
          </cell>
          <cell r="G471" t="str">
            <v>אין</v>
          </cell>
          <cell r="H471">
            <v>0</v>
          </cell>
        </row>
        <row r="472">
          <cell r="B472">
            <v>327408431</v>
          </cell>
          <cell r="C472" t="str">
            <v>בוטבול צ'ארלס</v>
          </cell>
          <cell r="D472">
            <v>1951</v>
          </cell>
          <cell r="E472" t="str">
            <v>נתניה</v>
          </cell>
          <cell r="F472">
            <v>327408431</v>
          </cell>
          <cell r="G472" t="str">
            <v>אין</v>
          </cell>
          <cell r="H472">
            <v>0</v>
          </cell>
        </row>
        <row r="473">
          <cell r="B473" t="str">
            <v>069499739</v>
          </cell>
          <cell r="C473" t="str">
            <v>בניטה מוריס</v>
          </cell>
          <cell r="D473">
            <v>1949</v>
          </cell>
          <cell r="E473" t="str">
            <v>נתניה</v>
          </cell>
          <cell r="F473" t="str">
            <v>069499739</v>
          </cell>
          <cell r="G473" t="str">
            <v>אין</v>
          </cell>
          <cell r="H473">
            <v>0</v>
          </cell>
        </row>
        <row r="474">
          <cell r="B474" t="str">
            <v>069604411</v>
          </cell>
          <cell r="C474" t="str">
            <v>ברדוגו דוד</v>
          </cell>
          <cell r="D474">
            <v>1943</v>
          </cell>
          <cell r="E474" t="str">
            <v>נתניה</v>
          </cell>
          <cell r="F474" t="str">
            <v>069604411</v>
          </cell>
          <cell r="G474" t="str">
            <v>אין</v>
          </cell>
          <cell r="H474">
            <v>0</v>
          </cell>
        </row>
        <row r="475">
          <cell r="B475" t="str">
            <v>013483045</v>
          </cell>
          <cell r="C475" t="str">
            <v>ברנרד אברהם</v>
          </cell>
          <cell r="D475">
            <v>1964</v>
          </cell>
          <cell r="E475" t="str">
            <v>נתניה</v>
          </cell>
          <cell r="F475" t="str">
            <v>013483045</v>
          </cell>
          <cell r="G475" t="str">
            <v>אין</v>
          </cell>
          <cell r="H475">
            <v>0</v>
          </cell>
        </row>
        <row r="476">
          <cell r="B476" t="str">
            <v>068640069</v>
          </cell>
          <cell r="C476" t="str">
            <v>ברנשטיין ברנהרד</v>
          </cell>
          <cell r="D476">
            <v>1944</v>
          </cell>
          <cell r="E476" t="str">
            <v>נתניה</v>
          </cell>
          <cell r="F476" t="str">
            <v>068640069</v>
          </cell>
          <cell r="G476" t="str">
            <v>אין</v>
          </cell>
          <cell r="H476">
            <v>0</v>
          </cell>
        </row>
        <row r="477">
          <cell r="B477" t="str">
            <v>304978059</v>
          </cell>
          <cell r="C477" t="str">
            <v>ג'אן ניסן</v>
          </cell>
          <cell r="D477">
            <v>1990</v>
          </cell>
          <cell r="E477" t="str">
            <v>נתניה</v>
          </cell>
          <cell r="F477" t="str">
            <v>304978059</v>
          </cell>
          <cell r="G477" t="str">
            <v>אין</v>
          </cell>
          <cell r="H477">
            <v>0</v>
          </cell>
        </row>
        <row r="478">
          <cell r="B478" t="str">
            <v>011815008</v>
          </cell>
          <cell r="C478" t="str">
            <v>גרומברג ארנולד</v>
          </cell>
          <cell r="D478">
            <v>1949</v>
          </cell>
          <cell r="E478" t="str">
            <v>נתניה</v>
          </cell>
          <cell r="F478" t="str">
            <v>011815008</v>
          </cell>
          <cell r="G478" t="str">
            <v>אין</v>
          </cell>
          <cell r="H478">
            <v>0</v>
          </cell>
        </row>
        <row r="479">
          <cell r="B479" t="str">
            <v>068071554</v>
          </cell>
          <cell r="C479" t="str">
            <v>דהן שלמה</v>
          </cell>
          <cell r="D479">
            <v>1952</v>
          </cell>
          <cell r="E479" t="str">
            <v>נתניה</v>
          </cell>
          <cell r="F479" t="str">
            <v>068071554</v>
          </cell>
          <cell r="G479" t="str">
            <v>אין</v>
          </cell>
          <cell r="H479">
            <v>0</v>
          </cell>
        </row>
        <row r="480">
          <cell r="B480" t="str">
            <v>013324843</v>
          </cell>
          <cell r="C480" t="str">
            <v>וויס טוביה</v>
          </cell>
          <cell r="D480">
            <v>1969</v>
          </cell>
          <cell r="E480" t="str">
            <v>נתניה</v>
          </cell>
          <cell r="F480" t="str">
            <v>013324843</v>
          </cell>
          <cell r="G480" t="str">
            <v>אין</v>
          </cell>
          <cell r="H480">
            <v>0</v>
          </cell>
        </row>
        <row r="481">
          <cell r="B481">
            <v>341194371</v>
          </cell>
          <cell r="C481" t="str">
            <v>זאווי גאררד יוסף</v>
          </cell>
          <cell r="D481">
            <v>1951</v>
          </cell>
          <cell r="E481" t="str">
            <v>נתניה</v>
          </cell>
          <cell r="F481">
            <v>341194371</v>
          </cell>
          <cell r="G481" t="str">
            <v>אין</v>
          </cell>
          <cell r="H481">
            <v>0</v>
          </cell>
        </row>
        <row r="482">
          <cell r="B482">
            <v>328689922</v>
          </cell>
          <cell r="C482" t="str">
            <v>זרביב אלברט</v>
          </cell>
          <cell r="D482">
            <v>1945</v>
          </cell>
          <cell r="E482" t="str">
            <v>נתניה</v>
          </cell>
          <cell r="F482">
            <v>328689922</v>
          </cell>
          <cell r="G482" t="str">
            <v>אין</v>
          </cell>
          <cell r="H482">
            <v>0</v>
          </cell>
        </row>
        <row r="483">
          <cell r="B483">
            <v>79359741</v>
          </cell>
          <cell r="C483" t="str">
            <v>זרביב ז'ילבר</v>
          </cell>
          <cell r="D483">
            <v>1943</v>
          </cell>
          <cell r="E483" t="str">
            <v>נתניה</v>
          </cell>
          <cell r="F483">
            <v>79359741</v>
          </cell>
          <cell r="G483" t="str">
            <v>אין</v>
          </cell>
          <cell r="H483">
            <v>0</v>
          </cell>
        </row>
        <row r="484">
          <cell r="B484" t="str">
            <v>338021595</v>
          </cell>
          <cell r="C484" t="str">
            <v>חולט אלן</v>
          </cell>
          <cell r="D484">
            <v>1945</v>
          </cell>
          <cell r="E484" t="str">
            <v>נתניה</v>
          </cell>
          <cell r="F484" t="str">
            <v>338021595</v>
          </cell>
          <cell r="G484" t="str">
            <v>אין</v>
          </cell>
          <cell r="H484">
            <v>0</v>
          </cell>
        </row>
        <row r="485">
          <cell r="B485" t="str">
            <v>051428613</v>
          </cell>
          <cell r="C485" t="str">
            <v>חרמוני אסתר</v>
          </cell>
          <cell r="D485">
            <v>1953</v>
          </cell>
          <cell r="E485" t="str">
            <v>נתניה</v>
          </cell>
          <cell r="F485" t="str">
            <v>051428613</v>
          </cell>
          <cell r="G485" t="str">
            <v>אין</v>
          </cell>
          <cell r="H485">
            <v>0</v>
          </cell>
        </row>
        <row r="486">
          <cell r="B486" t="str">
            <v>12CI29397</v>
          </cell>
          <cell r="C486" t="str">
            <v>טומשבסקי מישל</v>
          </cell>
          <cell r="D486">
            <v>1953</v>
          </cell>
          <cell r="E486" t="str">
            <v>נתניה</v>
          </cell>
          <cell r="F486" t="str">
            <v>12CI29397</v>
          </cell>
          <cell r="G486" t="str">
            <v>אין</v>
          </cell>
          <cell r="H486">
            <v>0</v>
          </cell>
        </row>
        <row r="487">
          <cell r="B487" t="str">
            <v>055378723</v>
          </cell>
          <cell r="C487" t="str">
            <v>יצחק אבי</v>
          </cell>
          <cell r="D487">
            <v>1958</v>
          </cell>
          <cell r="E487" t="str">
            <v>נתניה</v>
          </cell>
          <cell r="F487" t="str">
            <v>055378723</v>
          </cell>
          <cell r="G487" t="str">
            <v>אין</v>
          </cell>
          <cell r="H487">
            <v>0</v>
          </cell>
        </row>
        <row r="488">
          <cell r="B488" t="str">
            <v>064734015</v>
          </cell>
          <cell r="C488" t="str">
            <v>כהן יוסי</v>
          </cell>
          <cell r="D488">
            <v>1944</v>
          </cell>
          <cell r="E488" t="str">
            <v>נתניה</v>
          </cell>
          <cell r="F488" t="str">
            <v>064734015</v>
          </cell>
          <cell r="G488" t="str">
            <v>אין</v>
          </cell>
          <cell r="H488">
            <v>0</v>
          </cell>
        </row>
        <row r="489">
          <cell r="B489" t="str">
            <v>345320634</v>
          </cell>
          <cell r="C489" t="str">
            <v>מלאי סרג'</v>
          </cell>
          <cell r="D489">
            <v>1944</v>
          </cell>
          <cell r="E489" t="str">
            <v>נתניה</v>
          </cell>
          <cell r="F489" t="str">
            <v>345320634</v>
          </cell>
          <cell r="G489" t="str">
            <v>אין</v>
          </cell>
          <cell r="H489">
            <v>0</v>
          </cell>
        </row>
        <row r="490">
          <cell r="B490" t="str">
            <v>337752240</v>
          </cell>
          <cell r="C490" t="str">
            <v>סעידה מוריס</v>
          </cell>
          <cell r="D490">
            <v>1949</v>
          </cell>
          <cell r="E490" t="str">
            <v>נתניה</v>
          </cell>
          <cell r="F490" t="str">
            <v>337752240</v>
          </cell>
          <cell r="G490" t="str">
            <v>אין</v>
          </cell>
          <cell r="H490">
            <v>0</v>
          </cell>
        </row>
        <row r="491">
          <cell r="B491">
            <v>0</v>
          </cell>
          <cell r="C491">
            <v>0</v>
          </cell>
          <cell r="D491">
            <v>0</v>
          </cell>
          <cell r="E491">
            <v>0</v>
          </cell>
          <cell r="F491">
            <v>0</v>
          </cell>
          <cell r="G491">
            <v>0</v>
          </cell>
          <cell r="H491">
            <v>0</v>
          </cell>
        </row>
        <row r="492">
          <cell r="B492" t="str">
            <v>346352511</v>
          </cell>
          <cell r="C492" t="str">
            <v>פרטוש דוד</v>
          </cell>
          <cell r="D492">
            <v>1949</v>
          </cell>
          <cell r="E492" t="str">
            <v>נתניה</v>
          </cell>
          <cell r="F492" t="str">
            <v>346352511</v>
          </cell>
          <cell r="G492" t="str">
            <v>אין</v>
          </cell>
          <cell r="H492">
            <v>0</v>
          </cell>
        </row>
        <row r="493">
          <cell r="B493" t="str">
            <v>054559976</v>
          </cell>
          <cell r="C493" t="str">
            <v>ראובן מלי</v>
          </cell>
          <cell r="D493">
            <v>1957</v>
          </cell>
          <cell r="E493" t="str">
            <v>נתניה</v>
          </cell>
          <cell r="F493" t="str">
            <v>054559976</v>
          </cell>
          <cell r="G493" t="str">
            <v>אין</v>
          </cell>
          <cell r="H493">
            <v>0</v>
          </cell>
        </row>
        <row r="494">
          <cell r="B494" t="str">
            <v>056470461</v>
          </cell>
          <cell r="C494" t="str">
            <v>רדלינגר זאב</v>
          </cell>
          <cell r="D494">
            <v>1960</v>
          </cell>
          <cell r="E494" t="str">
            <v>נתניה</v>
          </cell>
          <cell r="F494" t="str">
            <v>056470461</v>
          </cell>
          <cell r="G494" t="str">
            <v>אין</v>
          </cell>
          <cell r="H494">
            <v>0</v>
          </cell>
        </row>
        <row r="495">
          <cell r="B495">
            <v>318853033</v>
          </cell>
          <cell r="C495" t="str">
            <v>רואימי אביב</v>
          </cell>
          <cell r="D495">
            <v>1999</v>
          </cell>
          <cell r="E495" t="str">
            <v>נתניה</v>
          </cell>
          <cell r="F495">
            <v>318853033</v>
          </cell>
          <cell r="G495" t="str">
            <v>אין</v>
          </cell>
          <cell r="H495">
            <v>0</v>
          </cell>
        </row>
        <row r="496">
          <cell r="B496">
            <v>346420086</v>
          </cell>
          <cell r="C496" t="str">
            <v>שאדל הרווה אלי</v>
          </cell>
          <cell r="D496">
            <v>1964</v>
          </cell>
          <cell r="E496" t="str">
            <v>נתניה</v>
          </cell>
          <cell r="F496">
            <v>346420086</v>
          </cell>
          <cell r="G496" t="str">
            <v>אין</v>
          </cell>
          <cell r="H496">
            <v>0</v>
          </cell>
        </row>
        <row r="497">
          <cell r="B497" t="str">
            <v>000573303</v>
          </cell>
          <cell r="C497" t="str">
            <v>שובל רפאל</v>
          </cell>
          <cell r="D497">
            <v>1936</v>
          </cell>
          <cell r="E497" t="str">
            <v>נתניה</v>
          </cell>
          <cell r="F497" t="str">
            <v>000573303</v>
          </cell>
          <cell r="G497" t="str">
            <v>אין</v>
          </cell>
          <cell r="H497">
            <v>0</v>
          </cell>
        </row>
        <row r="498">
          <cell r="B498" t="str">
            <v>068885524</v>
          </cell>
          <cell r="C498" t="str">
            <v>שחר אלי</v>
          </cell>
          <cell r="D498">
            <v>1939</v>
          </cell>
          <cell r="E498" t="str">
            <v>נתניה</v>
          </cell>
          <cell r="F498" t="str">
            <v>068885524</v>
          </cell>
          <cell r="G498" t="str">
            <v>אין</v>
          </cell>
          <cell r="H498">
            <v>0</v>
          </cell>
        </row>
        <row r="499">
          <cell r="B499" t="str">
            <v>014213698</v>
          </cell>
          <cell r="C499" t="str">
            <v>שלי ג'יזל</v>
          </cell>
          <cell r="D499">
            <v>1953</v>
          </cell>
          <cell r="E499" t="str">
            <v>נתניה</v>
          </cell>
          <cell r="F499" t="str">
            <v>014213698</v>
          </cell>
          <cell r="G499" t="str">
            <v>אין</v>
          </cell>
          <cell r="H499">
            <v>0</v>
          </cell>
        </row>
        <row r="500">
          <cell r="B500">
            <v>0</v>
          </cell>
          <cell r="C500">
            <v>0</v>
          </cell>
          <cell r="D500">
            <v>0</v>
          </cell>
          <cell r="E500">
            <v>0</v>
          </cell>
          <cell r="F500">
            <v>0</v>
          </cell>
          <cell r="G500">
            <v>0</v>
          </cell>
          <cell r="H500">
            <v>0</v>
          </cell>
        </row>
        <row r="501">
          <cell r="B501">
            <v>0</v>
          </cell>
          <cell r="C501">
            <v>0</v>
          </cell>
          <cell r="D501">
            <v>0</v>
          </cell>
          <cell r="E501">
            <v>0</v>
          </cell>
          <cell r="F501">
            <v>0</v>
          </cell>
          <cell r="G501" t="str">
            <v>אין</v>
          </cell>
          <cell r="H501">
            <v>0</v>
          </cell>
        </row>
        <row r="502">
          <cell r="B502">
            <v>0</v>
          </cell>
          <cell r="C502">
            <v>0</v>
          </cell>
          <cell r="D502">
            <v>0</v>
          </cell>
          <cell r="E502">
            <v>0</v>
          </cell>
          <cell r="F502">
            <v>0</v>
          </cell>
          <cell r="G502" t="str">
            <v>אין</v>
          </cell>
          <cell r="H502">
            <v>0</v>
          </cell>
        </row>
        <row r="503">
          <cell r="B503">
            <v>0</v>
          </cell>
          <cell r="C503">
            <v>0</v>
          </cell>
          <cell r="D503">
            <v>0</v>
          </cell>
          <cell r="E503">
            <v>0</v>
          </cell>
          <cell r="F503">
            <v>0</v>
          </cell>
          <cell r="G503" t="str">
            <v>אין</v>
          </cell>
          <cell r="H503">
            <v>0</v>
          </cell>
        </row>
        <row r="504">
          <cell r="B504">
            <v>0</v>
          </cell>
          <cell r="C504">
            <v>0</v>
          </cell>
          <cell r="D504">
            <v>0</v>
          </cell>
          <cell r="E504">
            <v>0</v>
          </cell>
          <cell r="F504">
            <v>0</v>
          </cell>
          <cell r="G504" t="str">
            <v>אין</v>
          </cell>
          <cell r="H504">
            <v>0</v>
          </cell>
        </row>
        <row r="505">
          <cell r="B505">
            <v>0</v>
          </cell>
          <cell r="C505">
            <v>0</v>
          </cell>
          <cell r="D505">
            <v>0</v>
          </cell>
          <cell r="E505">
            <v>0</v>
          </cell>
          <cell r="F505">
            <v>0</v>
          </cell>
          <cell r="G505" t="str">
            <v>אין</v>
          </cell>
          <cell r="H505">
            <v>0</v>
          </cell>
        </row>
        <row r="506">
          <cell r="B506">
            <v>0</v>
          </cell>
          <cell r="C506">
            <v>0</v>
          </cell>
          <cell r="D506">
            <v>0</v>
          </cell>
          <cell r="E506">
            <v>0</v>
          </cell>
          <cell r="F506">
            <v>0</v>
          </cell>
          <cell r="G506" t="str">
            <v>אין</v>
          </cell>
          <cell r="H506">
            <v>0</v>
          </cell>
        </row>
        <row r="507">
          <cell r="B507">
            <v>0</v>
          </cell>
          <cell r="C507">
            <v>0</v>
          </cell>
          <cell r="D507">
            <v>0</v>
          </cell>
          <cell r="E507">
            <v>0</v>
          </cell>
          <cell r="F507">
            <v>0</v>
          </cell>
          <cell r="G507" t="str">
            <v>אין</v>
          </cell>
          <cell r="H507">
            <v>0</v>
          </cell>
        </row>
        <row r="508">
          <cell r="B508">
            <v>0</v>
          </cell>
          <cell r="C508">
            <v>0</v>
          </cell>
          <cell r="D508">
            <v>0</v>
          </cell>
          <cell r="E508">
            <v>0</v>
          </cell>
          <cell r="F508">
            <v>0</v>
          </cell>
          <cell r="G508" t="str">
            <v>אין</v>
          </cell>
          <cell r="H508">
            <v>0</v>
          </cell>
        </row>
        <row r="509">
          <cell r="B509">
            <v>0</v>
          </cell>
          <cell r="C509">
            <v>0</v>
          </cell>
          <cell r="D509">
            <v>0</v>
          </cell>
          <cell r="E509">
            <v>0</v>
          </cell>
          <cell r="F509">
            <v>0</v>
          </cell>
          <cell r="G509" t="str">
            <v>אין</v>
          </cell>
          <cell r="H509">
            <v>0</v>
          </cell>
        </row>
        <row r="510">
          <cell r="B510" t="str">
            <v>ת.ז</v>
          </cell>
          <cell r="C510" t="str">
            <v>שם השחקן</v>
          </cell>
          <cell r="D510" t="str">
            <v>ת. לידה</v>
          </cell>
          <cell r="E510" t="str">
            <v>מועדון</v>
          </cell>
          <cell r="F510" t="str">
            <v>ת.ז</v>
          </cell>
          <cell r="G510" t="str">
            <v>א. רפואי</v>
          </cell>
          <cell r="H510" t="str">
            <v>ת. אישור</v>
          </cell>
        </row>
        <row r="511">
          <cell r="B511" t="str">
            <v>008382178</v>
          </cell>
          <cell r="C511" t="str">
            <v>אהרונוב רפי</v>
          </cell>
          <cell r="D511" t="str">
            <v>1942</v>
          </cell>
          <cell r="E511" t="str">
            <v>פרדס חנה</v>
          </cell>
          <cell r="F511" t="str">
            <v>008382178</v>
          </cell>
          <cell r="G511" t="str">
            <v>יש</v>
          </cell>
          <cell r="H511">
            <v>43692</v>
          </cell>
        </row>
        <row r="512">
          <cell r="B512" t="str">
            <v>003594959</v>
          </cell>
          <cell r="C512" t="str">
            <v>בנימיני אביעזר</v>
          </cell>
          <cell r="D512" t="str">
            <v>1939</v>
          </cell>
          <cell r="E512" t="str">
            <v>פרדס חנה</v>
          </cell>
          <cell r="F512" t="str">
            <v>003594959</v>
          </cell>
          <cell r="G512" t="str">
            <v>אין</v>
          </cell>
          <cell r="H512">
            <v>0</v>
          </cell>
        </row>
        <row r="513">
          <cell r="B513" t="str">
            <v>010605814</v>
          </cell>
          <cell r="C513" t="str">
            <v>דיאמנט אברהם</v>
          </cell>
          <cell r="D513">
            <v>1947</v>
          </cell>
          <cell r="E513" t="str">
            <v>פרדס חנה</v>
          </cell>
          <cell r="F513" t="str">
            <v>010605814</v>
          </cell>
          <cell r="G513" t="str">
            <v>אין</v>
          </cell>
          <cell r="H513">
            <v>0</v>
          </cell>
        </row>
        <row r="514">
          <cell r="B514" t="str">
            <v>005353107</v>
          </cell>
          <cell r="C514" t="str">
            <v>חמי דוד</v>
          </cell>
          <cell r="D514" t="str">
            <v>1947</v>
          </cell>
          <cell r="E514" t="str">
            <v>פרדס חנה</v>
          </cell>
          <cell r="F514" t="str">
            <v>005353107</v>
          </cell>
          <cell r="G514" t="str">
            <v>אין</v>
          </cell>
          <cell r="H514">
            <v>0</v>
          </cell>
        </row>
        <row r="515">
          <cell r="B515" t="str">
            <v>009275744</v>
          </cell>
          <cell r="C515" t="str">
            <v>חמי סמדר</v>
          </cell>
          <cell r="D515" t="str">
            <v>1946</v>
          </cell>
          <cell r="E515" t="str">
            <v>פרדס חנה</v>
          </cell>
          <cell r="F515" t="str">
            <v>009275744</v>
          </cell>
          <cell r="G515" t="str">
            <v>אין</v>
          </cell>
          <cell r="H515">
            <v>0</v>
          </cell>
        </row>
        <row r="516">
          <cell r="B516" t="str">
            <v>001224559</v>
          </cell>
          <cell r="C516" t="str">
            <v>יבנה איתן</v>
          </cell>
          <cell r="D516" t="str">
            <v>1947</v>
          </cell>
          <cell r="E516" t="str">
            <v>פרדס חנה</v>
          </cell>
          <cell r="F516" t="str">
            <v>001224559</v>
          </cell>
          <cell r="G516" t="str">
            <v>אין</v>
          </cell>
          <cell r="H516">
            <v>0</v>
          </cell>
        </row>
        <row r="517">
          <cell r="B517" t="str">
            <v>009769472</v>
          </cell>
          <cell r="C517" t="str">
            <v>נטל מנחם</v>
          </cell>
          <cell r="D517">
            <v>1940</v>
          </cell>
          <cell r="E517" t="str">
            <v>פרדס חנה</v>
          </cell>
          <cell r="F517" t="str">
            <v>009769472</v>
          </cell>
          <cell r="G517" t="str">
            <v>אין</v>
          </cell>
          <cell r="H517">
            <v>0</v>
          </cell>
        </row>
        <row r="518">
          <cell r="B518" t="str">
            <v>030800908</v>
          </cell>
          <cell r="C518" t="str">
            <v>פלח שלום</v>
          </cell>
          <cell r="D518" t="str">
            <v>1949</v>
          </cell>
          <cell r="E518" t="str">
            <v>פרדס חנה</v>
          </cell>
          <cell r="F518" t="str">
            <v>030800908</v>
          </cell>
          <cell r="G518" t="str">
            <v>אין</v>
          </cell>
          <cell r="H518">
            <v>0</v>
          </cell>
        </row>
        <row r="519">
          <cell r="B519" t="str">
            <v>041465337</v>
          </cell>
          <cell r="C519" t="str">
            <v>פרחי נעמי</v>
          </cell>
          <cell r="D519" t="str">
            <v>1944</v>
          </cell>
          <cell r="E519" t="str">
            <v>פרדס חנה</v>
          </cell>
          <cell r="F519" t="str">
            <v>041465337</v>
          </cell>
          <cell r="G519" t="str">
            <v>אין</v>
          </cell>
          <cell r="H519">
            <v>0</v>
          </cell>
        </row>
        <row r="520">
          <cell r="B520" t="str">
            <v>009802935</v>
          </cell>
          <cell r="C520" t="str">
            <v>קופרברג יצחק</v>
          </cell>
          <cell r="D520" t="str">
            <v>1940</v>
          </cell>
          <cell r="E520" t="str">
            <v>פרדס חנה</v>
          </cell>
          <cell r="F520" t="str">
            <v>009802935</v>
          </cell>
          <cell r="G520" t="str">
            <v>אין</v>
          </cell>
          <cell r="H520">
            <v>0</v>
          </cell>
        </row>
        <row r="521">
          <cell r="B521" t="str">
            <v>052120235</v>
          </cell>
          <cell r="C521" t="str">
            <v>רונן אורי</v>
          </cell>
          <cell r="D521" t="str">
            <v>1953</v>
          </cell>
          <cell r="E521" t="str">
            <v>פרדס חנה</v>
          </cell>
          <cell r="F521" t="str">
            <v>052120235</v>
          </cell>
          <cell r="G521" t="str">
            <v>אין</v>
          </cell>
          <cell r="H521">
            <v>0</v>
          </cell>
        </row>
        <row r="522">
          <cell r="B522" t="str">
            <v>054872338</v>
          </cell>
          <cell r="C522" t="str">
            <v>תשובה יוסף</v>
          </cell>
          <cell r="D522" t="str">
            <v>1957</v>
          </cell>
          <cell r="E522" t="str">
            <v>פרדס חנה</v>
          </cell>
          <cell r="F522" t="str">
            <v>054872338</v>
          </cell>
          <cell r="G522" t="str">
            <v>אין</v>
          </cell>
          <cell r="H522">
            <v>0</v>
          </cell>
        </row>
        <row r="523">
          <cell r="B523">
            <v>0</v>
          </cell>
          <cell r="C523">
            <v>0</v>
          </cell>
          <cell r="D523">
            <v>0</v>
          </cell>
          <cell r="E523" t="str">
            <v>פרדס חנה</v>
          </cell>
          <cell r="F523">
            <v>0</v>
          </cell>
          <cell r="G523" t="str">
            <v>אין</v>
          </cell>
          <cell r="H523">
            <v>0</v>
          </cell>
        </row>
        <row r="524">
          <cell r="B524">
            <v>0</v>
          </cell>
          <cell r="C524">
            <v>0</v>
          </cell>
          <cell r="D524">
            <v>0</v>
          </cell>
          <cell r="E524" t="str">
            <v>פרדס חנה</v>
          </cell>
          <cell r="F524">
            <v>0</v>
          </cell>
          <cell r="G524" t="str">
            <v>אין</v>
          </cell>
          <cell r="H524">
            <v>0</v>
          </cell>
        </row>
        <row r="525">
          <cell r="B525">
            <v>0</v>
          </cell>
          <cell r="C525">
            <v>0</v>
          </cell>
          <cell r="D525">
            <v>0</v>
          </cell>
          <cell r="E525">
            <v>0</v>
          </cell>
          <cell r="F525">
            <v>0</v>
          </cell>
          <cell r="G525" t="str">
            <v>אין</v>
          </cell>
          <cell r="H525">
            <v>0</v>
          </cell>
        </row>
        <row r="526">
          <cell r="B526">
            <v>0</v>
          </cell>
          <cell r="C526">
            <v>0</v>
          </cell>
          <cell r="D526">
            <v>0</v>
          </cell>
          <cell r="E526">
            <v>0</v>
          </cell>
          <cell r="F526">
            <v>0</v>
          </cell>
          <cell r="G526" t="str">
            <v>אין</v>
          </cell>
          <cell r="H526">
            <v>0</v>
          </cell>
        </row>
        <row r="527">
          <cell r="B527">
            <v>0</v>
          </cell>
          <cell r="C527">
            <v>0</v>
          </cell>
          <cell r="D527">
            <v>0</v>
          </cell>
          <cell r="E527">
            <v>0</v>
          </cell>
          <cell r="F527">
            <v>0</v>
          </cell>
          <cell r="G527" t="str">
            <v>אין</v>
          </cell>
          <cell r="H527">
            <v>0</v>
          </cell>
        </row>
        <row r="528">
          <cell r="B528">
            <v>0</v>
          </cell>
          <cell r="C528">
            <v>0</v>
          </cell>
          <cell r="D528">
            <v>0</v>
          </cell>
          <cell r="E528">
            <v>0</v>
          </cell>
          <cell r="F528">
            <v>0</v>
          </cell>
          <cell r="G528" t="str">
            <v>אין</v>
          </cell>
          <cell r="H528">
            <v>0</v>
          </cell>
        </row>
        <row r="529">
          <cell r="B529">
            <v>0</v>
          </cell>
          <cell r="C529">
            <v>0</v>
          </cell>
          <cell r="D529">
            <v>0</v>
          </cell>
          <cell r="E529">
            <v>0</v>
          </cell>
          <cell r="F529">
            <v>0</v>
          </cell>
          <cell r="G529" t="str">
            <v>אין</v>
          </cell>
          <cell r="H529">
            <v>0</v>
          </cell>
        </row>
        <row r="530">
          <cell r="B530">
            <v>0</v>
          </cell>
          <cell r="C530">
            <v>0</v>
          </cell>
          <cell r="D530">
            <v>0</v>
          </cell>
          <cell r="E530">
            <v>0</v>
          </cell>
          <cell r="F530">
            <v>0</v>
          </cell>
          <cell r="G530" t="str">
            <v>יש</v>
          </cell>
          <cell r="H530">
            <v>43692</v>
          </cell>
        </row>
        <row r="531">
          <cell r="B531">
            <v>0</v>
          </cell>
          <cell r="C531">
            <v>0</v>
          </cell>
          <cell r="D531">
            <v>0</v>
          </cell>
          <cell r="E531">
            <v>0</v>
          </cell>
          <cell r="F531">
            <v>0</v>
          </cell>
          <cell r="G531" t="str">
            <v>אין</v>
          </cell>
          <cell r="H531">
            <v>0</v>
          </cell>
        </row>
        <row r="532">
          <cell r="B532">
            <v>0</v>
          </cell>
          <cell r="C532">
            <v>0</v>
          </cell>
          <cell r="D532">
            <v>0</v>
          </cell>
          <cell r="E532">
            <v>0</v>
          </cell>
          <cell r="F532">
            <v>0</v>
          </cell>
          <cell r="G532" t="str">
            <v>אין</v>
          </cell>
          <cell r="H532">
            <v>0</v>
          </cell>
        </row>
        <row r="533">
          <cell r="B533" t="str">
            <v>ת.ז</v>
          </cell>
          <cell r="C533" t="str">
            <v>שם השחקן</v>
          </cell>
          <cell r="D533" t="str">
            <v>ת. לידה</v>
          </cell>
          <cell r="E533" t="str">
            <v>מועדון</v>
          </cell>
          <cell r="F533" t="str">
            <v>ת.ז</v>
          </cell>
          <cell r="G533" t="str">
            <v>א. רפואי</v>
          </cell>
          <cell r="H533" t="str">
            <v>ת. אישור</v>
          </cell>
        </row>
        <row r="534">
          <cell r="B534" t="str">
            <v>048844658</v>
          </cell>
          <cell r="C534" t="str">
            <v>אוסי זכי</v>
          </cell>
          <cell r="D534">
            <v>1950</v>
          </cell>
          <cell r="E534" t="str">
            <v>פרדסיה</v>
          </cell>
          <cell r="F534" t="str">
            <v>048844658</v>
          </cell>
          <cell r="G534" t="str">
            <v>אין</v>
          </cell>
          <cell r="H534">
            <v>0</v>
          </cell>
        </row>
        <row r="535">
          <cell r="B535" t="str">
            <v>052934049</v>
          </cell>
          <cell r="C535" t="str">
            <v>אוסי מרגלית</v>
          </cell>
          <cell r="D535">
            <v>1954</v>
          </cell>
          <cell r="E535" t="str">
            <v>פרדסיה</v>
          </cell>
          <cell r="F535" t="str">
            <v>052934049</v>
          </cell>
          <cell r="G535" t="str">
            <v>אין</v>
          </cell>
          <cell r="H535">
            <v>0</v>
          </cell>
        </row>
        <row r="536">
          <cell r="B536" t="str">
            <v>055021703</v>
          </cell>
          <cell r="C536" t="str">
            <v>בירן יוני</v>
          </cell>
          <cell r="D536">
            <v>1957</v>
          </cell>
          <cell r="E536" t="str">
            <v>פרדסיה</v>
          </cell>
          <cell r="F536" t="str">
            <v>055021703</v>
          </cell>
          <cell r="G536" t="str">
            <v>אין</v>
          </cell>
          <cell r="H536">
            <v>0</v>
          </cell>
        </row>
        <row r="537">
          <cell r="B537" t="str">
            <v>052898517</v>
          </cell>
          <cell r="C537" t="str">
            <v>בן דרור אלי</v>
          </cell>
          <cell r="D537">
            <v>1954</v>
          </cell>
          <cell r="E537" t="str">
            <v>פרדסיה</v>
          </cell>
          <cell r="F537" t="str">
            <v>052898517</v>
          </cell>
          <cell r="G537" t="str">
            <v>אין</v>
          </cell>
          <cell r="H537">
            <v>0</v>
          </cell>
        </row>
        <row r="538">
          <cell r="B538" t="str">
            <v>030068613</v>
          </cell>
          <cell r="C538" t="str">
            <v>בשארי עוזי</v>
          </cell>
          <cell r="D538">
            <v>1949</v>
          </cell>
          <cell r="E538" t="str">
            <v>פרדסיה</v>
          </cell>
          <cell r="F538" t="str">
            <v>030068613</v>
          </cell>
          <cell r="G538" t="str">
            <v>אין</v>
          </cell>
          <cell r="H538">
            <v>0</v>
          </cell>
        </row>
        <row r="539">
          <cell r="B539" t="str">
            <v>037336864</v>
          </cell>
          <cell r="C539" t="str">
            <v>בשארי עמית</v>
          </cell>
          <cell r="D539">
            <v>1980</v>
          </cell>
          <cell r="E539" t="str">
            <v>פרדסיה</v>
          </cell>
          <cell r="F539" t="str">
            <v>037336864</v>
          </cell>
          <cell r="G539" t="str">
            <v>אין</v>
          </cell>
          <cell r="H539">
            <v>0</v>
          </cell>
        </row>
        <row r="540">
          <cell r="B540" t="str">
            <v>050840057</v>
          </cell>
          <cell r="C540" t="str">
            <v>בשארי תמי</v>
          </cell>
          <cell r="D540">
            <v>1951</v>
          </cell>
          <cell r="E540" t="str">
            <v>פרדסיה</v>
          </cell>
          <cell r="F540" t="str">
            <v>050840057</v>
          </cell>
          <cell r="G540" t="str">
            <v>אין</v>
          </cell>
          <cell r="H540">
            <v>0</v>
          </cell>
        </row>
        <row r="541">
          <cell r="B541" t="str">
            <v>050857895</v>
          </cell>
          <cell r="C541" t="str">
            <v>הינדי מאיר</v>
          </cell>
          <cell r="D541">
            <v>1951</v>
          </cell>
          <cell r="E541" t="str">
            <v>פרדסיה</v>
          </cell>
          <cell r="F541" t="str">
            <v>050857895</v>
          </cell>
          <cell r="G541" t="str">
            <v>אין</v>
          </cell>
          <cell r="H541">
            <v>0</v>
          </cell>
        </row>
        <row r="542">
          <cell r="B542" t="str">
            <v>014684963</v>
          </cell>
          <cell r="C542" t="str">
            <v>הירש בני</v>
          </cell>
          <cell r="D542">
            <v>1965</v>
          </cell>
          <cell r="E542" t="str">
            <v>פרדסיה</v>
          </cell>
          <cell r="F542" t="str">
            <v>014684963</v>
          </cell>
          <cell r="G542" t="str">
            <v>אין</v>
          </cell>
          <cell r="H542">
            <v>0</v>
          </cell>
        </row>
        <row r="543">
          <cell r="B543">
            <v>14684971</v>
          </cell>
          <cell r="C543" t="str">
            <v>הירש דני</v>
          </cell>
          <cell r="D543">
            <v>1962</v>
          </cell>
          <cell r="E543" t="str">
            <v>פרדסיה</v>
          </cell>
          <cell r="F543">
            <v>14684971</v>
          </cell>
          <cell r="G543" t="str">
            <v>אין</v>
          </cell>
          <cell r="H543">
            <v>0</v>
          </cell>
        </row>
        <row r="544">
          <cell r="B544" t="str">
            <v>022518575</v>
          </cell>
          <cell r="C544" t="str">
            <v>טוגנדהפט שולי</v>
          </cell>
          <cell r="D544">
            <v>1960</v>
          </cell>
          <cell r="E544" t="str">
            <v>פרדסיה</v>
          </cell>
          <cell r="F544" t="str">
            <v>022518575</v>
          </cell>
          <cell r="G544" t="str">
            <v>אין</v>
          </cell>
          <cell r="H544">
            <v>0</v>
          </cell>
        </row>
        <row r="545">
          <cell r="B545" t="str">
            <v>042408930</v>
          </cell>
          <cell r="C545" t="str">
            <v>יוסף ששון</v>
          </cell>
          <cell r="D545">
            <v>1947</v>
          </cell>
          <cell r="E545" t="str">
            <v>פרדסיה</v>
          </cell>
          <cell r="F545" t="str">
            <v>042408930</v>
          </cell>
          <cell r="G545" t="str">
            <v>אין</v>
          </cell>
          <cell r="H545">
            <v>0</v>
          </cell>
        </row>
        <row r="546">
          <cell r="B546" t="str">
            <v>041583998</v>
          </cell>
          <cell r="C546" t="str">
            <v>יפת נעומי</v>
          </cell>
          <cell r="D546">
            <v>1948</v>
          </cell>
          <cell r="E546" t="str">
            <v>פרדסיה</v>
          </cell>
          <cell r="F546" t="str">
            <v>041583998</v>
          </cell>
          <cell r="G546" t="str">
            <v>אין</v>
          </cell>
          <cell r="H546">
            <v>0</v>
          </cell>
        </row>
        <row r="547">
          <cell r="B547" t="str">
            <v>003457462</v>
          </cell>
          <cell r="C547" t="str">
            <v>יפת ראובן</v>
          </cell>
          <cell r="D547">
            <v>1946</v>
          </cell>
          <cell r="E547" t="str">
            <v>פרדסיה</v>
          </cell>
          <cell r="F547" t="str">
            <v>003457462</v>
          </cell>
          <cell r="G547" t="str">
            <v>אין</v>
          </cell>
          <cell r="H547">
            <v>0</v>
          </cell>
        </row>
        <row r="548">
          <cell r="B548" t="str">
            <v>069967255</v>
          </cell>
          <cell r="C548" t="str">
            <v>כהן זנו</v>
          </cell>
          <cell r="D548">
            <v>1949</v>
          </cell>
          <cell r="E548" t="str">
            <v>פרדסיה</v>
          </cell>
          <cell r="F548" t="str">
            <v>069967255</v>
          </cell>
          <cell r="G548" t="str">
            <v>אין</v>
          </cell>
          <cell r="H548">
            <v>0</v>
          </cell>
        </row>
        <row r="549">
          <cell r="B549" t="str">
            <v>000308825</v>
          </cell>
          <cell r="C549" t="str">
            <v>לוי יעל</v>
          </cell>
          <cell r="D549">
            <v>1946</v>
          </cell>
          <cell r="E549" t="str">
            <v>פרדסיה</v>
          </cell>
          <cell r="F549" t="str">
            <v>000308825</v>
          </cell>
          <cell r="G549" t="str">
            <v>אין</v>
          </cell>
          <cell r="H549">
            <v>0</v>
          </cell>
        </row>
        <row r="550">
          <cell r="B550" t="str">
            <v>005801444</v>
          </cell>
          <cell r="C550" t="str">
            <v>נורדמן יעקב</v>
          </cell>
          <cell r="D550">
            <v>1947</v>
          </cell>
          <cell r="E550" t="str">
            <v>פרדסיה</v>
          </cell>
          <cell r="F550" t="str">
            <v>005801444</v>
          </cell>
          <cell r="G550" t="str">
            <v>אין</v>
          </cell>
          <cell r="H550">
            <v>0</v>
          </cell>
        </row>
        <row r="551">
          <cell r="B551">
            <v>208548214</v>
          </cell>
          <cell r="C551" t="str">
            <v>ניסים אביב</v>
          </cell>
          <cell r="D551">
            <v>1997</v>
          </cell>
          <cell r="E551" t="str">
            <v>פרדסיה</v>
          </cell>
          <cell r="F551">
            <v>208548214</v>
          </cell>
          <cell r="G551" t="str">
            <v>אין</v>
          </cell>
          <cell r="H551">
            <v>0</v>
          </cell>
        </row>
        <row r="552">
          <cell r="B552">
            <v>325015279</v>
          </cell>
          <cell r="C552" t="str">
            <v>ניסים דולב</v>
          </cell>
          <cell r="D552">
            <v>2002</v>
          </cell>
          <cell r="E552" t="str">
            <v>פרדסיה ד.צ</v>
          </cell>
          <cell r="F552">
            <v>325015279</v>
          </cell>
          <cell r="G552" t="str">
            <v>אין</v>
          </cell>
          <cell r="H552">
            <v>0</v>
          </cell>
        </row>
        <row r="553">
          <cell r="B553" t="str">
            <v>012816062</v>
          </cell>
          <cell r="C553" t="str">
            <v>ניסים דניאל</v>
          </cell>
          <cell r="D553">
            <v>1962</v>
          </cell>
          <cell r="E553" t="str">
            <v>פרדסיה</v>
          </cell>
          <cell r="F553" t="str">
            <v>012816062</v>
          </cell>
          <cell r="G553" t="str">
            <v>אין</v>
          </cell>
          <cell r="H553">
            <v>0</v>
          </cell>
        </row>
        <row r="554">
          <cell r="B554" t="str">
            <v>311241392</v>
          </cell>
          <cell r="C554" t="str">
            <v>ניסים מאור</v>
          </cell>
          <cell r="D554">
            <v>1993</v>
          </cell>
          <cell r="E554" t="str">
            <v>פרדסיה</v>
          </cell>
          <cell r="F554" t="str">
            <v>311241392</v>
          </cell>
          <cell r="G554" t="str">
            <v>אין</v>
          </cell>
          <cell r="H554">
            <v>0</v>
          </cell>
        </row>
        <row r="555">
          <cell r="B555" t="str">
            <v>055595151</v>
          </cell>
          <cell r="C555" t="str">
            <v>סירי אבנר</v>
          </cell>
          <cell r="D555">
            <v>1958</v>
          </cell>
          <cell r="E555" t="str">
            <v>פרדסיה</v>
          </cell>
          <cell r="F555" t="str">
            <v>055595151</v>
          </cell>
          <cell r="G555" t="str">
            <v>אין</v>
          </cell>
          <cell r="H555">
            <v>0</v>
          </cell>
        </row>
        <row r="556">
          <cell r="B556" t="str">
            <v>050640598</v>
          </cell>
          <cell r="C556" t="str">
            <v>סירי מאיר</v>
          </cell>
          <cell r="D556">
            <v>1952</v>
          </cell>
          <cell r="E556" t="str">
            <v>פרדסיה</v>
          </cell>
          <cell r="F556" t="str">
            <v>050640598</v>
          </cell>
          <cell r="G556" t="str">
            <v>אין</v>
          </cell>
          <cell r="H556">
            <v>0</v>
          </cell>
        </row>
        <row r="557">
          <cell r="B557" t="str">
            <v>053978110</v>
          </cell>
          <cell r="C557" t="str">
            <v>סירי משה</v>
          </cell>
          <cell r="D557">
            <v>1956</v>
          </cell>
          <cell r="E557" t="str">
            <v>פרדסיה</v>
          </cell>
          <cell r="F557" t="str">
            <v>053978110</v>
          </cell>
          <cell r="G557" t="str">
            <v>אין</v>
          </cell>
          <cell r="H557">
            <v>0</v>
          </cell>
        </row>
        <row r="558">
          <cell r="B558" t="str">
            <v>043026723</v>
          </cell>
          <cell r="C558" t="str">
            <v>סירי סיון</v>
          </cell>
          <cell r="D558">
            <v>1983</v>
          </cell>
          <cell r="E558" t="str">
            <v>פרדסיה</v>
          </cell>
          <cell r="F558" t="str">
            <v>043026723</v>
          </cell>
          <cell r="G558" t="str">
            <v>אין</v>
          </cell>
          <cell r="H558">
            <v>0</v>
          </cell>
        </row>
        <row r="559">
          <cell r="B559" t="str">
            <v>031469240</v>
          </cell>
          <cell r="C559" t="str">
            <v>סירי ערן</v>
          </cell>
          <cell r="D559">
            <v>1979</v>
          </cell>
          <cell r="E559" t="str">
            <v>פרדסיה</v>
          </cell>
          <cell r="F559" t="str">
            <v>031469240</v>
          </cell>
          <cell r="G559" t="str">
            <v>אין</v>
          </cell>
          <cell r="H559">
            <v>0</v>
          </cell>
        </row>
        <row r="560">
          <cell r="B560" t="str">
            <v>014684997</v>
          </cell>
          <cell r="C560" t="str">
            <v>סירי רחל</v>
          </cell>
          <cell r="D560">
            <v>1959</v>
          </cell>
          <cell r="E560" t="str">
            <v>פרדסיה</v>
          </cell>
          <cell r="F560" t="str">
            <v>014684997</v>
          </cell>
          <cell r="G560" t="str">
            <v>אין</v>
          </cell>
          <cell r="H560">
            <v>0</v>
          </cell>
        </row>
        <row r="561">
          <cell r="B561" t="str">
            <v>036780179</v>
          </cell>
          <cell r="C561" t="str">
            <v>סירי שגית</v>
          </cell>
          <cell r="D561">
            <v>1985</v>
          </cell>
          <cell r="E561" t="str">
            <v>פרדסיה</v>
          </cell>
          <cell r="F561" t="str">
            <v>036780179</v>
          </cell>
          <cell r="G561" t="str">
            <v>אין</v>
          </cell>
          <cell r="H561">
            <v>0</v>
          </cell>
        </row>
        <row r="562">
          <cell r="B562" t="str">
            <v>315157032</v>
          </cell>
          <cell r="C562" t="str">
            <v>פיטוסי אנאאל</v>
          </cell>
          <cell r="D562">
            <v>1999</v>
          </cell>
          <cell r="E562" t="str">
            <v>פרדסיה</v>
          </cell>
          <cell r="F562" t="str">
            <v>315157032</v>
          </cell>
          <cell r="G562" t="str">
            <v>אין</v>
          </cell>
          <cell r="H562">
            <v>0</v>
          </cell>
        </row>
        <row r="563">
          <cell r="B563" t="str">
            <v>037819802</v>
          </cell>
          <cell r="C563" t="str">
            <v>שי לירן</v>
          </cell>
          <cell r="D563">
            <v>1983</v>
          </cell>
          <cell r="E563" t="str">
            <v>פרדסיה</v>
          </cell>
          <cell r="F563" t="str">
            <v>037819802</v>
          </cell>
          <cell r="G563" t="str">
            <v>אין</v>
          </cell>
          <cell r="H563">
            <v>0</v>
          </cell>
        </row>
        <row r="564">
          <cell r="B564" t="str">
            <v>206843922</v>
          </cell>
          <cell r="C564" t="str">
            <v>שירן דן</v>
          </cell>
          <cell r="D564">
            <v>1998</v>
          </cell>
          <cell r="E564" t="str">
            <v>פרדסיה</v>
          </cell>
          <cell r="F564" t="str">
            <v>206843922</v>
          </cell>
          <cell r="G564" t="str">
            <v>אין</v>
          </cell>
          <cell r="H564">
            <v>0</v>
          </cell>
        </row>
        <row r="565">
          <cell r="B565" t="str">
            <v>052886546</v>
          </cell>
          <cell r="C565" t="str">
            <v>שעיבי אהוד</v>
          </cell>
          <cell r="D565">
            <v>1954</v>
          </cell>
          <cell r="E565" t="str">
            <v>פרדסיה</v>
          </cell>
          <cell r="F565" t="str">
            <v>052886546</v>
          </cell>
          <cell r="G565" t="str">
            <v>אין</v>
          </cell>
          <cell r="H565">
            <v>0</v>
          </cell>
        </row>
        <row r="566">
          <cell r="B566" t="str">
            <v>004898722</v>
          </cell>
          <cell r="C566" t="str">
            <v>תעשה שמשון</v>
          </cell>
          <cell r="D566">
            <v>1944</v>
          </cell>
          <cell r="E566" t="str">
            <v>פרדסיה</v>
          </cell>
          <cell r="F566" t="str">
            <v>004898722</v>
          </cell>
          <cell r="G566" t="str">
            <v>אין</v>
          </cell>
          <cell r="H566">
            <v>0</v>
          </cell>
        </row>
        <row r="567">
          <cell r="B567">
            <v>0</v>
          </cell>
          <cell r="C567">
            <v>0</v>
          </cell>
          <cell r="D567">
            <v>0</v>
          </cell>
          <cell r="E567">
            <v>0</v>
          </cell>
          <cell r="F567">
            <v>0</v>
          </cell>
          <cell r="G567" t="str">
            <v>אין</v>
          </cell>
          <cell r="H567">
            <v>0</v>
          </cell>
        </row>
        <row r="568">
          <cell r="B568">
            <v>0</v>
          </cell>
          <cell r="C568">
            <v>0</v>
          </cell>
          <cell r="D568">
            <v>0</v>
          </cell>
          <cell r="E568">
            <v>0</v>
          </cell>
          <cell r="F568">
            <v>0</v>
          </cell>
          <cell r="G568" t="str">
            <v>אין</v>
          </cell>
          <cell r="H568">
            <v>0</v>
          </cell>
        </row>
        <row r="569">
          <cell r="B569">
            <v>0</v>
          </cell>
          <cell r="C569">
            <v>0</v>
          </cell>
          <cell r="D569">
            <v>0</v>
          </cell>
          <cell r="E569">
            <v>0</v>
          </cell>
          <cell r="F569">
            <v>0</v>
          </cell>
          <cell r="G569" t="str">
            <v>אין</v>
          </cell>
          <cell r="H569">
            <v>0</v>
          </cell>
        </row>
        <row r="570">
          <cell r="B570">
            <v>0</v>
          </cell>
          <cell r="C570">
            <v>0</v>
          </cell>
          <cell r="D570">
            <v>0</v>
          </cell>
          <cell r="E570">
            <v>0</v>
          </cell>
          <cell r="F570">
            <v>0</v>
          </cell>
          <cell r="G570" t="str">
            <v>אין</v>
          </cell>
          <cell r="H570">
            <v>0</v>
          </cell>
        </row>
        <row r="571">
          <cell r="B571">
            <v>0</v>
          </cell>
          <cell r="C571">
            <v>0</v>
          </cell>
          <cell r="D571">
            <v>0</v>
          </cell>
          <cell r="E571">
            <v>0</v>
          </cell>
          <cell r="F571">
            <v>0</v>
          </cell>
          <cell r="G571" t="str">
            <v>אין</v>
          </cell>
          <cell r="H571">
            <v>0</v>
          </cell>
        </row>
        <row r="572">
          <cell r="B572">
            <v>0</v>
          </cell>
          <cell r="C572">
            <v>0</v>
          </cell>
          <cell r="D572">
            <v>0</v>
          </cell>
          <cell r="E572">
            <v>0</v>
          </cell>
          <cell r="F572">
            <v>0</v>
          </cell>
          <cell r="G572" t="str">
            <v>אין</v>
          </cell>
          <cell r="H572">
            <v>0</v>
          </cell>
        </row>
        <row r="573">
          <cell r="B573">
            <v>0</v>
          </cell>
          <cell r="C573">
            <v>0</v>
          </cell>
          <cell r="D573">
            <v>0</v>
          </cell>
          <cell r="E573">
            <v>0</v>
          </cell>
          <cell r="F573">
            <v>0</v>
          </cell>
          <cell r="G573" t="str">
            <v>אין</v>
          </cell>
          <cell r="H573">
            <v>0</v>
          </cell>
        </row>
        <row r="574">
          <cell r="B574">
            <v>0</v>
          </cell>
          <cell r="C574">
            <v>0</v>
          </cell>
          <cell r="D574">
            <v>0</v>
          </cell>
          <cell r="E574">
            <v>0</v>
          </cell>
          <cell r="F574">
            <v>0</v>
          </cell>
          <cell r="G574" t="str">
            <v>אין</v>
          </cell>
          <cell r="H574">
            <v>0</v>
          </cell>
        </row>
        <row r="575">
          <cell r="B575">
            <v>0</v>
          </cell>
          <cell r="C575">
            <v>0</v>
          </cell>
          <cell r="D575">
            <v>0</v>
          </cell>
          <cell r="E575">
            <v>0</v>
          </cell>
          <cell r="F575">
            <v>0</v>
          </cell>
          <cell r="G575" t="str">
            <v>אין</v>
          </cell>
          <cell r="H575">
            <v>0</v>
          </cell>
        </row>
        <row r="576">
          <cell r="B576">
            <v>0</v>
          </cell>
          <cell r="C576">
            <v>0</v>
          </cell>
          <cell r="D576">
            <v>0</v>
          </cell>
          <cell r="E576">
            <v>0</v>
          </cell>
          <cell r="F576">
            <v>0</v>
          </cell>
          <cell r="G576" t="str">
            <v>אין</v>
          </cell>
          <cell r="H576">
            <v>0</v>
          </cell>
        </row>
        <row r="577">
          <cell r="B577" t="str">
            <v>ת.ז</v>
          </cell>
          <cell r="C577" t="str">
            <v>שם השחקן</v>
          </cell>
          <cell r="D577" t="str">
            <v>ת. לידה</v>
          </cell>
          <cell r="E577" t="str">
            <v>מועדון</v>
          </cell>
          <cell r="F577" t="str">
            <v>ת.ז2</v>
          </cell>
          <cell r="G577" t="str">
            <v>א. רפואי</v>
          </cell>
          <cell r="H577" t="str">
            <v>ת. אישור</v>
          </cell>
        </row>
        <row r="578">
          <cell r="B578" t="str">
            <v>060261849</v>
          </cell>
          <cell r="C578" t="str">
            <v>אוחיון דוד</v>
          </cell>
          <cell r="D578">
            <v>1951</v>
          </cell>
          <cell r="E578" t="str">
            <v>עכו</v>
          </cell>
          <cell r="F578" t="str">
            <v>060261849</v>
          </cell>
          <cell r="G578" t="str">
            <v>אין</v>
          </cell>
          <cell r="H578">
            <v>0</v>
          </cell>
        </row>
        <row r="579">
          <cell r="B579">
            <v>51735678</v>
          </cell>
          <cell r="C579" t="str">
            <v>אלקיים שלמה</v>
          </cell>
          <cell r="D579">
            <v>1953</v>
          </cell>
          <cell r="E579" t="str">
            <v>עכו</v>
          </cell>
          <cell r="F579">
            <v>51735678</v>
          </cell>
          <cell r="G579" t="str">
            <v>אין</v>
          </cell>
          <cell r="H579">
            <v>0</v>
          </cell>
        </row>
        <row r="580">
          <cell r="B580">
            <v>50559632</v>
          </cell>
          <cell r="C580" t="str">
            <v>בלומנפלד יואל</v>
          </cell>
          <cell r="D580">
            <v>1951</v>
          </cell>
          <cell r="E580" t="str">
            <v>עכו</v>
          </cell>
          <cell r="F580">
            <v>50559632</v>
          </cell>
          <cell r="G580" t="str">
            <v>יש</v>
          </cell>
          <cell r="H580">
            <v>43600</v>
          </cell>
        </row>
        <row r="581">
          <cell r="B581" t="str">
            <v>017232190</v>
          </cell>
          <cell r="C581" t="str">
            <v>גנדלר חנה</v>
          </cell>
          <cell r="D581">
            <v>1956</v>
          </cell>
          <cell r="E581" t="str">
            <v>עכו</v>
          </cell>
          <cell r="F581" t="str">
            <v>017232190</v>
          </cell>
          <cell r="G581" t="str">
            <v>אין</v>
          </cell>
          <cell r="H581">
            <v>0</v>
          </cell>
        </row>
        <row r="582">
          <cell r="B582" t="str">
            <v>017250408</v>
          </cell>
          <cell r="C582" t="str">
            <v>גנדלר יעקב</v>
          </cell>
          <cell r="D582">
            <v>1953</v>
          </cell>
          <cell r="E582" t="str">
            <v>עכו</v>
          </cell>
          <cell r="F582" t="str">
            <v>017250408</v>
          </cell>
          <cell r="G582" t="str">
            <v>אין</v>
          </cell>
          <cell r="H582">
            <v>0</v>
          </cell>
        </row>
        <row r="583">
          <cell r="B583" t="str">
            <v>009929068</v>
          </cell>
          <cell r="C583" t="str">
            <v>הדרי אריאל</v>
          </cell>
          <cell r="D583">
            <v>1948</v>
          </cell>
          <cell r="E583" t="str">
            <v>עכו</v>
          </cell>
          <cell r="F583" t="str">
            <v>009929068</v>
          </cell>
          <cell r="G583" t="str">
            <v>אין</v>
          </cell>
          <cell r="H583">
            <v>0</v>
          </cell>
        </row>
        <row r="584">
          <cell r="B584" t="str">
            <v>311406383</v>
          </cell>
          <cell r="C584" t="str">
            <v>חביב משה</v>
          </cell>
          <cell r="D584">
            <v>1993</v>
          </cell>
          <cell r="E584" t="str">
            <v>עכו</v>
          </cell>
          <cell r="F584" t="str">
            <v>311406383</v>
          </cell>
          <cell r="G584" t="str">
            <v>אין</v>
          </cell>
          <cell r="H584">
            <v>0</v>
          </cell>
        </row>
        <row r="585">
          <cell r="B585">
            <v>55733026</v>
          </cell>
          <cell r="C585" t="str">
            <v>כהן איתן</v>
          </cell>
          <cell r="D585">
            <v>1959</v>
          </cell>
          <cell r="E585" t="str">
            <v>עכו</v>
          </cell>
          <cell r="F585">
            <v>55733026</v>
          </cell>
          <cell r="G585" t="str">
            <v>אין</v>
          </cell>
          <cell r="H585">
            <v>0</v>
          </cell>
        </row>
        <row r="586">
          <cell r="B586" t="str">
            <v>068291442</v>
          </cell>
          <cell r="C586" t="str">
            <v>כהן שמעון</v>
          </cell>
          <cell r="D586">
            <v>1957</v>
          </cell>
          <cell r="E586" t="str">
            <v>עכו</v>
          </cell>
          <cell r="F586" t="str">
            <v>068291442</v>
          </cell>
          <cell r="G586" t="str">
            <v>אין</v>
          </cell>
          <cell r="H586">
            <v>0</v>
          </cell>
        </row>
        <row r="587">
          <cell r="B587">
            <v>55565808</v>
          </cell>
          <cell r="C587" t="str">
            <v>כלפון בנימין</v>
          </cell>
          <cell r="D587">
            <v>1958</v>
          </cell>
          <cell r="E587" t="str">
            <v>עכו</v>
          </cell>
          <cell r="F587">
            <v>55565808</v>
          </cell>
          <cell r="G587" t="str">
            <v>אין</v>
          </cell>
          <cell r="H587">
            <v>0</v>
          </cell>
        </row>
        <row r="588">
          <cell r="B588">
            <v>28652808</v>
          </cell>
          <cell r="C588" t="str">
            <v>מיארה קטן אורית</v>
          </cell>
          <cell r="D588">
            <v>1971</v>
          </cell>
          <cell r="E588" t="str">
            <v>עכו</v>
          </cell>
          <cell r="F588">
            <v>28652808</v>
          </cell>
          <cell r="G588" t="str">
            <v>אין</v>
          </cell>
          <cell r="H588">
            <v>0</v>
          </cell>
        </row>
        <row r="589">
          <cell r="B589">
            <v>55295778</v>
          </cell>
          <cell r="C589" t="str">
            <v>מיזן שמואל</v>
          </cell>
          <cell r="D589">
            <v>1958</v>
          </cell>
          <cell r="E589" t="str">
            <v>עכו</v>
          </cell>
          <cell r="F589">
            <v>55295778</v>
          </cell>
          <cell r="G589" t="str">
            <v>אין</v>
          </cell>
          <cell r="H589">
            <v>0</v>
          </cell>
        </row>
        <row r="590">
          <cell r="B590">
            <v>51244200</v>
          </cell>
          <cell r="C590" t="str">
            <v>פיירמן יעקב משה</v>
          </cell>
          <cell r="D590">
            <v>1954</v>
          </cell>
          <cell r="E590" t="str">
            <v>עכו</v>
          </cell>
          <cell r="F590">
            <v>51244200</v>
          </cell>
          <cell r="G590" t="str">
            <v>אין</v>
          </cell>
          <cell r="H590">
            <v>0</v>
          </cell>
        </row>
        <row r="591">
          <cell r="B591">
            <v>50564806</v>
          </cell>
          <cell r="C591" t="str">
            <v>פרטוש סבן אהרון</v>
          </cell>
          <cell r="D591">
            <v>1951</v>
          </cell>
          <cell r="E591" t="str">
            <v>עכו</v>
          </cell>
          <cell r="F591">
            <v>50564806</v>
          </cell>
          <cell r="G591" t="str">
            <v>אין</v>
          </cell>
          <cell r="H591">
            <v>0</v>
          </cell>
        </row>
        <row r="592">
          <cell r="B592" t="str">
            <v>051779676</v>
          </cell>
          <cell r="C592" t="str">
            <v>רזון יהודה</v>
          </cell>
          <cell r="D592">
            <v>1954</v>
          </cell>
          <cell r="E592" t="str">
            <v>עכו</v>
          </cell>
          <cell r="F592" t="str">
            <v>051779676</v>
          </cell>
          <cell r="G592" t="str">
            <v>אין</v>
          </cell>
          <cell r="H592">
            <v>0</v>
          </cell>
        </row>
        <row r="593">
          <cell r="B593" t="str">
            <v>053211298</v>
          </cell>
          <cell r="C593" t="str">
            <v>רזון שמואל</v>
          </cell>
          <cell r="D593">
            <v>1955</v>
          </cell>
          <cell r="E593" t="str">
            <v>עכו</v>
          </cell>
          <cell r="F593" t="str">
            <v>053211298</v>
          </cell>
          <cell r="G593" t="str">
            <v>אין</v>
          </cell>
          <cell r="H593">
            <v>0</v>
          </cell>
        </row>
        <row r="594">
          <cell r="B594">
            <v>65353278</v>
          </cell>
          <cell r="C594" t="str">
            <v>רחמני ישראל</v>
          </cell>
          <cell r="D594">
            <v>1958</v>
          </cell>
          <cell r="E594" t="str">
            <v>עכו</v>
          </cell>
          <cell r="F594">
            <v>65353278</v>
          </cell>
          <cell r="G594" t="str">
            <v>אין</v>
          </cell>
          <cell r="H594">
            <v>0</v>
          </cell>
        </row>
        <row r="595">
          <cell r="B595">
            <v>51248532</v>
          </cell>
          <cell r="C595" t="str">
            <v>שרון עזרא</v>
          </cell>
          <cell r="D595">
            <v>1952</v>
          </cell>
          <cell r="E595" t="str">
            <v>עכו</v>
          </cell>
          <cell r="F595">
            <v>51248532</v>
          </cell>
          <cell r="G595" t="str">
            <v>אין</v>
          </cell>
          <cell r="H595">
            <v>0</v>
          </cell>
        </row>
        <row r="596">
          <cell r="B596">
            <v>0</v>
          </cell>
          <cell r="C596">
            <v>0</v>
          </cell>
          <cell r="D596">
            <v>0</v>
          </cell>
          <cell r="E596">
            <v>0</v>
          </cell>
          <cell r="F596">
            <v>0</v>
          </cell>
          <cell r="G596" t="str">
            <v>אין</v>
          </cell>
          <cell r="H596">
            <v>0</v>
          </cell>
        </row>
        <row r="597">
          <cell r="B597">
            <v>0</v>
          </cell>
          <cell r="C597">
            <v>0</v>
          </cell>
          <cell r="D597">
            <v>0</v>
          </cell>
          <cell r="E597">
            <v>0</v>
          </cell>
          <cell r="F597">
            <v>0</v>
          </cell>
          <cell r="G597" t="str">
            <v>אין</v>
          </cell>
          <cell r="H597">
            <v>0</v>
          </cell>
        </row>
        <row r="598">
          <cell r="B598">
            <v>0</v>
          </cell>
          <cell r="C598">
            <v>0</v>
          </cell>
          <cell r="D598">
            <v>0</v>
          </cell>
          <cell r="E598">
            <v>0</v>
          </cell>
          <cell r="F598">
            <v>0</v>
          </cell>
          <cell r="G598" t="str">
            <v>אין</v>
          </cell>
          <cell r="H598">
            <v>0</v>
          </cell>
        </row>
        <row r="599">
          <cell r="B599">
            <v>0</v>
          </cell>
          <cell r="C599">
            <v>0</v>
          </cell>
          <cell r="D599">
            <v>0</v>
          </cell>
          <cell r="E599">
            <v>0</v>
          </cell>
          <cell r="F599">
            <v>0</v>
          </cell>
          <cell r="G599" t="str">
            <v>אין</v>
          </cell>
          <cell r="H599">
            <v>0</v>
          </cell>
        </row>
        <row r="600">
          <cell r="B600">
            <v>0</v>
          </cell>
          <cell r="C600">
            <v>0</v>
          </cell>
          <cell r="D600">
            <v>0</v>
          </cell>
          <cell r="E600">
            <v>0</v>
          </cell>
          <cell r="F600">
            <v>0</v>
          </cell>
          <cell r="G600" t="str">
            <v>אין</v>
          </cell>
          <cell r="H600">
            <v>0</v>
          </cell>
        </row>
        <row r="601">
          <cell r="B601">
            <v>0</v>
          </cell>
          <cell r="C601">
            <v>0</v>
          </cell>
          <cell r="D601">
            <v>0</v>
          </cell>
          <cell r="E601">
            <v>0</v>
          </cell>
          <cell r="F601">
            <v>0</v>
          </cell>
          <cell r="G601" t="str">
            <v>אין</v>
          </cell>
          <cell r="H601">
            <v>0</v>
          </cell>
        </row>
        <row r="602">
          <cell r="B602">
            <v>0</v>
          </cell>
          <cell r="C602">
            <v>0</v>
          </cell>
          <cell r="D602">
            <v>0</v>
          </cell>
          <cell r="E602">
            <v>0</v>
          </cell>
          <cell r="F602">
            <v>0</v>
          </cell>
          <cell r="G602" t="str">
            <v>אין</v>
          </cell>
          <cell r="H602">
            <v>0</v>
          </cell>
        </row>
        <row r="603">
          <cell r="B603">
            <v>0</v>
          </cell>
          <cell r="C603">
            <v>0</v>
          </cell>
          <cell r="D603">
            <v>0</v>
          </cell>
          <cell r="E603">
            <v>0</v>
          </cell>
          <cell r="F603">
            <v>0</v>
          </cell>
          <cell r="G603" t="str">
            <v>אין</v>
          </cell>
          <cell r="H603">
            <v>0</v>
          </cell>
        </row>
        <row r="604">
          <cell r="B604">
            <v>0</v>
          </cell>
          <cell r="C604">
            <v>0</v>
          </cell>
          <cell r="D604">
            <v>0</v>
          </cell>
          <cell r="E604">
            <v>0</v>
          </cell>
          <cell r="F604">
            <v>0</v>
          </cell>
          <cell r="G604" t="str">
            <v>אין</v>
          </cell>
          <cell r="H604">
            <v>0</v>
          </cell>
        </row>
        <row r="605">
          <cell r="B605">
            <v>0</v>
          </cell>
          <cell r="C605">
            <v>0</v>
          </cell>
          <cell r="D605">
            <v>0</v>
          </cell>
          <cell r="E605">
            <v>0</v>
          </cell>
          <cell r="F605">
            <v>0</v>
          </cell>
          <cell r="G605" t="str">
            <v>אין</v>
          </cell>
          <cell r="H605">
            <v>0</v>
          </cell>
        </row>
        <row r="606">
          <cell r="B606" t="str">
            <v>ת.ז</v>
          </cell>
          <cell r="C606" t="str">
            <v>שם השחקן</v>
          </cell>
          <cell r="D606" t="str">
            <v>ת. לידה</v>
          </cell>
          <cell r="E606" t="str">
            <v>מועדון</v>
          </cell>
          <cell r="F606" t="str">
            <v>ת.ז</v>
          </cell>
          <cell r="G606" t="str">
            <v>א. רפואי</v>
          </cell>
          <cell r="H606" t="str">
            <v>ת. אישור</v>
          </cell>
        </row>
        <row r="607">
          <cell r="B607" t="str">
            <v>069710861</v>
          </cell>
          <cell r="C607" t="str">
            <v>אייזקסון אהרון</v>
          </cell>
          <cell r="D607">
            <v>1943</v>
          </cell>
          <cell r="E607" t="str">
            <v>ערבה</v>
          </cell>
          <cell r="F607" t="str">
            <v>069710861</v>
          </cell>
          <cell r="G607" t="str">
            <v>אין</v>
          </cell>
          <cell r="H607">
            <v>0</v>
          </cell>
        </row>
        <row r="608">
          <cell r="B608" t="str">
            <v>059852939</v>
          </cell>
          <cell r="C608" t="str">
            <v>בן יהודה ליאת</v>
          </cell>
          <cell r="D608">
            <v>1968</v>
          </cell>
          <cell r="E608" t="str">
            <v>ערבה</v>
          </cell>
          <cell r="F608" t="str">
            <v>059852939</v>
          </cell>
          <cell r="G608" t="str">
            <v>אין</v>
          </cell>
          <cell r="H608">
            <v>0</v>
          </cell>
        </row>
        <row r="609">
          <cell r="B609" t="str">
            <v>006666846</v>
          </cell>
          <cell r="C609" t="str">
            <v>גרזון דב</v>
          </cell>
          <cell r="D609">
            <v>1944</v>
          </cell>
          <cell r="E609" t="str">
            <v>ערבה</v>
          </cell>
          <cell r="F609" t="str">
            <v>006666846</v>
          </cell>
          <cell r="G609" t="str">
            <v>אין</v>
          </cell>
          <cell r="H609">
            <v>0</v>
          </cell>
        </row>
        <row r="610">
          <cell r="B610" t="str">
            <v>005612882</v>
          </cell>
          <cell r="C610" t="str">
            <v>כהן אלישבע</v>
          </cell>
          <cell r="D610">
            <v>1943</v>
          </cell>
          <cell r="E610" t="str">
            <v>ערבה</v>
          </cell>
          <cell r="F610" t="str">
            <v>005612882</v>
          </cell>
          <cell r="G610" t="str">
            <v>אין</v>
          </cell>
          <cell r="H610">
            <v>0</v>
          </cell>
        </row>
        <row r="611">
          <cell r="B611" t="str">
            <v>065283913</v>
          </cell>
          <cell r="C611" t="str">
            <v>שגב שלומית</v>
          </cell>
          <cell r="D611">
            <v>1950</v>
          </cell>
          <cell r="E611" t="str">
            <v>ערבה</v>
          </cell>
          <cell r="F611" t="str">
            <v>065283913</v>
          </cell>
          <cell r="G611" t="str">
            <v>אין</v>
          </cell>
          <cell r="H611">
            <v>0</v>
          </cell>
        </row>
        <row r="612">
          <cell r="B612" t="str">
            <v>004604302</v>
          </cell>
          <cell r="C612" t="str">
            <v>שפר עופרה</v>
          </cell>
          <cell r="D612">
            <v>1946</v>
          </cell>
          <cell r="E612" t="str">
            <v>ערבה</v>
          </cell>
          <cell r="F612" t="str">
            <v>004604302</v>
          </cell>
          <cell r="G612" t="str">
            <v>אין</v>
          </cell>
          <cell r="H612">
            <v>0</v>
          </cell>
        </row>
        <row r="613">
          <cell r="B613">
            <v>0</v>
          </cell>
          <cell r="C613">
            <v>0</v>
          </cell>
          <cell r="D613">
            <v>0</v>
          </cell>
          <cell r="E613">
            <v>0</v>
          </cell>
          <cell r="F613">
            <v>0</v>
          </cell>
          <cell r="G613" t="str">
            <v>אין</v>
          </cell>
          <cell r="H613">
            <v>0</v>
          </cell>
        </row>
        <row r="614">
          <cell r="B614">
            <v>0</v>
          </cell>
          <cell r="C614">
            <v>0</v>
          </cell>
          <cell r="D614">
            <v>0</v>
          </cell>
          <cell r="E614">
            <v>0</v>
          </cell>
          <cell r="F614">
            <v>0</v>
          </cell>
          <cell r="G614" t="str">
            <v>אין</v>
          </cell>
          <cell r="H614">
            <v>0</v>
          </cell>
        </row>
        <row r="615">
          <cell r="B615">
            <v>0</v>
          </cell>
          <cell r="C615">
            <v>0</v>
          </cell>
          <cell r="D615">
            <v>0</v>
          </cell>
          <cell r="E615">
            <v>0</v>
          </cell>
          <cell r="F615">
            <v>0</v>
          </cell>
          <cell r="G615" t="str">
            <v>אין</v>
          </cell>
          <cell r="H615">
            <v>0</v>
          </cell>
        </row>
        <row r="616">
          <cell r="B616">
            <v>0</v>
          </cell>
          <cell r="C616">
            <v>0</v>
          </cell>
          <cell r="D616">
            <v>0</v>
          </cell>
          <cell r="E616">
            <v>0</v>
          </cell>
          <cell r="F616">
            <v>0</v>
          </cell>
          <cell r="G616" t="str">
            <v>אין</v>
          </cell>
          <cell r="H616">
            <v>0</v>
          </cell>
        </row>
        <row r="617">
          <cell r="B617">
            <v>0</v>
          </cell>
          <cell r="C617">
            <v>0</v>
          </cell>
          <cell r="D617">
            <v>0</v>
          </cell>
          <cell r="E617">
            <v>0</v>
          </cell>
          <cell r="F617">
            <v>0</v>
          </cell>
          <cell r="G617" t="str">
            <v>אין</v>
          </cell>
          <cell r="H617">
            <v>0</v>
          </cell>
        </row>
        <row r="618">
          <cell r="B618">
            <v>0</v>
          </cell>
          <cell r="C618">
            <v>0</v>
          </cell>
          <cell r="D618">
            <v>0</v>
          </cell>
          <cell r="E618">
            <v>0</v>
          </cell>
          <cell r="F618">
            <v>0</v>
          </cell>
          <cell r="G618" t="str">
            <v>אין</v>
          </cell>
          <cell r="H618">
            <v>0</v>
          </cell>
        </row>
        <row r="619">
          <cell r="B619">
            <v>0</v>
          </cell>
          <cell r="C619">
            <v>0</v>
          </cell>
          <cell r="D619">
            <v>0</v>
          </cell>
          <cell r="E619">
            <v>0</v>
          </cell>
          <cell r="F619">
            <v>0</v>
          </cell>
          <cell r="G619" t="str">
            <v>אין</v>
          </cell>
          <cell r="H619">
            <v>0</v>
          </cell>
        </row>
        <row r="620">
          <cell r="B620">
            <v>0</v>
          </cell>
          <cell r="C620">
            <v>0</v>
          </cell>
          <cell r="D620">
            <v>0</v>
          </cell>
          <cell r="E620">
            <v>0</v>
          </cell>
          <cell r="F620">
            <v>0</v>
          </cell>
          <cell r="G620" t="str">
            <v>אין</v>
          </cell>
          <cell r="H620">
            <v>0</v>
          </cell>
        </row>
        <row r="621">
          <cell r="B621">
            <v>0</v>
          </cell>
          <cell r="C621">
            <v>0</v>
          </cell>
          <cell r="D621">
            <v>0</v>
          </cell>
          <cell r="E621">
            <v>0</v>
          </cell>
          <cell r="F621">
            <v>0</v>
          </cell>
          <cell r="G621" t="str">
            <v>אין</v>
          </cell>
          <cell r="H621">
            <v>0</v>
          </cell>
        </row>
        <row r="622">
          <cell r="B622">
            <v>0</v>
          </cell>
          <cell r="C622">
            <v>0</v>
          </cell>
          <cell r="D622">
            <v>0</v>
          </cell>
          <cell r="E622">
            <v>0</v>
          </cell>
          <cell r="F622">
            <v>0</v>
          </cell>
          <cell r="G622" t="str">
            <v>אין</v>
          </cell>
          <cell r="H622">
            <v>0</v>
          </cell>
        </row>
        <row r="623">
          <cell r="B623" t="str">
            <v>ת.ז</v>
          </cell>
          <cell r="C623" t="str">
            <v>שם השחקן</v>
          </cell>
          <cell r="D623" t="str">
            <v>ת. לידה</v>
          </cell>
          <cell r="E623" t="str">
            <v>מועדון</v>
          </cell>
          <cell r="F623" t="str">
            <v>ת.ז2</v>
          </cell>
          <cell r="G623" t="str">
            <v>א. רפואי</v>
          </cell>
          <cell r="H623" t="str">
            <v>ת. אישור</v>
          </cell>
        </row>
        <row r="624">
          <cell r="B624">
            <v>215104936</v>
          </cell>
          <cell r="C624" t="str">
            <v>אדרי מור</v>
          </cell>
          <cell r="D624">
            <v>2005</v>
          </cell>
          <cell r="E624" t="str">
            <v>ערד ד.צ</v>
          </cell>
          <cell r="F624">
            <v>215104936</v>
          </cell>
          <cell r="G624" t="str">
            <v>יש</v>
          </cell>
          <cell r="H624">
            <v>43570</v>
          </cell>
        </row>
        <row r="625">
          <cell r="B625">
            <v>319083291</v>
          </cell>
          <cell r="C625" t="str">
            <v>אושר משה</v>
          </cell>
          <cell r="D625">
            <v>1997</v>
          </cell>
          <cell r="E625" t="str">
            <v>ערד</v>
          </cell>
          <cell r="F625">
            <v>319083291</v>
          </cell>
          <cell r="G625" t="str">
            <v>אין</v>
          </cell>
          <cell r="H625">
            <v>0</v>
          </cell>
        </row>
        <row r="626">
          <cell r="B626">
            <v>339223554</v>
          </cell>
          <cell r="C626" t="str">
            <v>איווניוק טום</v>
          </cell>
          <cell r="D626">
            <v>2014</v>
          </cell>
          <cell r="E626" t="str">
            <v>ערד ד.צ</v>
          </cell>
          <cell r="F626">
            <v>339223554</v>
          </cell>
          <cell r="G626" t="str">
            <v>אין</v>
          </cell>
          <cell r="H626">
            <v>0</v>
          </cell>
        </row>
        <row r="627">
          <cell r="B627">
            <v>304797707</v>
          </cell>
          <cell r="C627" t="str">
            <v>אליאסף ציון</v>
          </cell>
          <cell r="D627">
            <v>1990</v>
          </cell>
          <cell r="E627" t="str">
            <v>ערד</v>
          </cell>
          <cell r="F627">
            <v>304797707</v>
          </cell>
          <cell r="G627" t="str">
            <v>אין</v>
          </cell>
          <cell r="H627">
            <v>0</v>
          </cell>
        </row>
        <row r="628">
          <cell r="B628">
            <v>69559581</v>
          </cell>
          <cell r="C628" t="str">
            <v>אמזלג שי</v>
          </cell>
          <cell r="D628">
            <v>1943</v>
          </cell>
          <cell r="E628" t="str">
            <v>ערד</v>
          </cell>
          <cell r="F628">
            <v>69559581</v>
          </cell>
          <cell r="G628" t="str">
            <v>אין</v>
          </cell>
          <cell r="H628">
            <v>0</v>
          </cell>
        </row>
        <row r="629">
          <cell r="B629">
            <v>12032371</v>
          </cell>
          <cell r="C629" t="str">
            <v>בר ששת סימון</v>
          </cell>
          <cell r="D629">
            <v>1951</v>
          </cell>
          <cell r="E629" t="str">
            <v>ערד</v>
          </cell>
          <cell r="F629">
            <v>12032371</v>
          </cell>
          <cell r="G629" t="str">
            <v>אין</v>
          </cell>
          <cell r="H629">
            <v>0</v>
          </cell>
        </row>
        <row r="630">
          <cell r="B630">
            <v>57947467</v>
          </cell>
          <cell r="C630" t="str">
            <v>ברגר שושי</v>
          </cell>
          <cell r="D630">
            <v>1962</v>
          </cell>
          <cell r="E630" t="str">
            <v>ערד</v>
          </cell>
          <cell r="F630">
            <v>57947467</v>
          </cell>
          <cell r="G630" t="str">
            <v>אין</v>
          </cell>
          <cell r="H630">
            <v>0</v>
          </cell>
        </row>
        <row r="631">
          <cell r="B631">
            <v>221998214</v>
          </cell>
          <cell r="C631" t="str">
            <v>ברק יסמין</v>
          </cell>
          <cell r="D631">
            <v>2013</v>
          </cell>
          <cell r="E631" t="str">
            <v>ערד ד.צ</v>
          </cell>
          <cell r="F631">
            <v>221998214</v>
          </cell>
          <cell r="G631" t="str">
            <v>אין</v>
          </cell>
          <cell r="H631">
            <v>0</v>
          </cell>
        </row>
        <row r="632">
          <cell r="B632">
            <v>221299811</v>
          </cell>
          <cell r="C632" t="str">
            <v>גיגי אוריה</v>
          </cell>
          <cell r="D632">
            <v>2012</v>
          </cell>
          <cell r="E632" t="str">
            <v>ערד ד.צ</v>
          </cell>
          <cell r="F632">
            <v>221299811</v>
          </cell>
          <cell r="G632" t="str">
            <v>אין</v>
          </cell>
          <cell r="H632">
            <v>0</v>
          </cell>
        </row>
        <row r="633">
          <cell r="B633">
            <v>11342219</v>
          </cell>
          <cell r="C633" t="str">
            <v>גנדלמן סוניה</v>
          </cell>
          <cell r="D633">
            <v>1953</v>
          </cell>
          <cell r="E633" t="str">
            <v>ערד</v>
          </cell>
          <cell r="F633">
            <v>11342219</v>
          </cell>
          <cell r="G633" t="str">
            <v>אין</v>
          </cell>
          <cell r="H633">
            <v>0</v>
          </cell>
        </row>
        <row r="634">
          <cell r="B634">
            <v>55706014</v>
          </cell>
          <cell r="C634" t="str">
            <v>גריס אבי</v>
          </cell>
          <cell r="D634">
            <v>1959</v>
          </cell>
          <cell r="E634" t="str">
            <v>ערד</v>
          </cell>
          <cell r="F634">
            <v>55706014</v>
          </cell>
          <cell r="G634" t="str">
            <v>אין</v>
          </cell>
          <cell r="H634">
            <v>0</v>
          </cell>
        </row>
        <row r="635">
          <cell r="B635">
            <v>31597586</v>
          </cell>
          <cell r="C635" t="str">
            <v>הוברפלד אמיר</v>
          </cell>
          <cell r="D635">
            <v>1981</v>
          </cell>
          <cell r="E635" t="str">
            <v>ערד</v>
          </cell>
          <cell r="F635">
            <v>31597586</v>
          </cell>
          <cell r="G635" t="str">
            <v>אין</v>
          </cell>
          <cell r="H635">
            <v>0</v>
          </cell>
        </row>
        <row r="636">
          <cell r="B636">
            <v>219402765</v>
          </cell>
          <cell r="C636" t="str">
            <v>הוברפלד עידו</v>
          </cell>
          <cell r="D636">
            <v>2010</v>
          </cell>
          <cell r="E636" t="str">
            <v>ערד ד.צ</v>
          </cell>
          <cell r="F636">
            <v>219402765</v>
          </cell>
          <cell r="G636" t="str">
            <v>אין</v>
          </cell>
          <cell r="H636">
            <v>0</v>
          </cell>
        </row>
        <row r="637">
          <cell r="B637">
            <v>23995236</v>
          </cell>
          <cell r="C637" t="str">
            <v>הודסמן אילן</v>
          </cell>
          <cell r="D637">
            <v>1968</v>
          </cell>
          <cell r="E637" t="str">
            <v>ערד</v>
          </cell>
          <cell r="F637">
            <v>23995236</v>
          </cell>
          <cell r="G637" t="str">
            <v>אין</v>
          </cell>
          <cell r="H637">
            <v>0</v>
          </cell>
        </row>
        <row r="638">
          <cell r="B638">
            <v>326472792</v>
          </cell>
          <cell r="C638" t="str">
            <v>הודסמן ארבל</v>
          </cell>
          <cell r="D638">
            <v>2004</v>
          </cell>
          <cell r="E638" t="str">
            <v>ערד ד.צ</v>
          </cell>
          <cell r="F638">
            <v>326472792</v>
          </cell>
          <cell r="G638" t="str">
            <v>אין</v>
          </cell>
          <cell r="H638">
            <v>0</v>
          </cell>
        </row>
        <row r="639">
          <cell r="B639">
            <v>331955369</v>
          </cell>
          <cell r="C639" t="str">
            <v>הודסמן תבור</v>
          </cell>
          <cell r="D639">
            <v>2008</v>
          </cell>
          <cell r="E639" t="str">
            <v>ערד ד.צ</v>
          </cell>
          <cell r="F639">
            <v>331955369</v>
          </cell>
          <cell r="G639" t="str">
            <v>אין</v>
          </cell>
          <cell r="H639">
            <v>0</v>
          </cell>
        </row>
        <row r="640">
          <cell r="B640">
            <v>222078842</v>
          </cell>
          <cell r="C640" t="str">
            <v>זבולון שני</v>
          </cell>
          <cell r="D640">
            <v>2013</v>
          </cell>
          <cell r="E640" t="str">
            <v>ערד ד.צ</v>
          </cell>
          <cell r="F640">
            <v>222078842</v>
          </cell>
          <cell r="G640" t="str">
            <v>אין</v>
          </cell>
          <cell r="H640">
            <v>0</v>
          </cell>
        </row>
        <row r="641">
          <cell r="B641" t="str">
            <v>222159691</v>
          </cell>
          <cell r="C641" t="str">
            <v>זרמבסקי מעיין</v>
          </cell>
          <cell r="D641">
            <v>2015</v>
          </cell>
          <cell r="E641" t="str">
            <v>ערד ד.צ</v>
          </cell>
          <cell r="F641" t="str">
            <v>222159691</v>
          </cell>
          <cell r="G641" t="str">
            <v>אין</v>
          </cell>
          <cell r="H641">
            <v>0</v>
          </cell>
        </row>
        <row r="642">
          <cell r="B642">
            <v>6479471</v>
          </cell>
          <cell r="C642" t="str">
            <v>טבצ'ניק משה</v>
          </cell>
          <cell r="D642">
            <v>1945</v>
          </cell>
          <cell r="E642" t="str">
            <v>ערד</v>
          </cell>
          <cell r="F642">
            <v>6479471</v>
          </cell>
          <cell r="G642" t="str">
            <v>אין</v>
          </cell>
          <cell r="H642">
            <v>0</v>
          </cell>
        </row>
        <row r="643">
          <cell r="B643">
            <v>70359633</v>
          </cell>
          <cell r="C643" t="str">
            <v>ידגר רפי</v>
          </cell>
          <cell r="D643">
            <v>1949</v>
          </cell>
          <cell r="E643" t="str">
            <v>ערד</v>
          </cell>
          <cell r="F643">
            <v>70359633</v>
          </cell>
          <cell r="G643" t="str">
            <v>אין</v>
          </cell>
          <cell r="H643">
            <v>0</v>
          </cell>
        </row>
        <row r="644">
          <cell r="B644">
            <v>221666332</v>
          </cell>
          <cell r="C644" t="str">
            <v>יוסף אורי</v>
          </cell>
          <cell r="D644">
            <v>2013</v>
          </cell>
          <cell r="E644" t="str">
            <v>ערד ד.צ</v>
          </cell>
          <cell r="F644">
            <v>221666332</v>
          </cell>
          <cell r="G644" t="str">
            <v>אין</v>
          </cell>
          <cell r="H644">
            <v>0</v>
          </cell>
        </row>
        <row r="645">
          <cell r="B645">
            <v>52259009</v>
          </cell>
          <cell r="C645" t="str">
            <v>מוצאלי אליהו</v>
          </cell>
          <cell r="D645">
            <v>1953</v>
          </cell>
          <cell r="E645" t="str">
            <v>ערד</v>
          </cell>
          <cell r="F645">
            <v>52259009</v>
          </cell>
          <cell r="G645" t="str">
            <v>אין</v>
          </cell>
          <cell r="H645">
            <v>0</v>
          </cell>
        </row>
        <row r="646">
          <cell r="B646">
            <v>205623911</v>
          </cell>
          <cell r="C646" t="str">
            <v>מוצאלי ברק</v>
          </cell>
          <cell r="D646">
            <v>1994</v>
          </cell>
          <cell r="E646" t="str">
            <v>ערד</v>
          </cell>
          <cell r="F646">
            <v>205623911</v>
          </cell>
          <cell r="G646" t="str">
            <v>אין</v>
          </cell>
          <cell r="H646">
            <v>0</v>
          </cell>
        </row>
        <row r="647">
          <cell r="B647" t="str">
            <v>222785354</v>
          </cell>
          <cell r="C647" t="str">
            <v>מיחאווי ינאי</v>
          </cell>
          <cell r="D647">
            <v>2013</v>
          </cell>
          <cell r="E647" t="str">
            <v>ערד ד.צ</v>
          </cell>
          <cell r="F647" t="str">
            <v>222785354</v>
          </cell>
          <cell r="G647" t="str">
            <v>אין</v>
          </cell>
          <cell r="H647">
            <v>0</v>
          </cell>
        </row>
        <row r="648">
          <cell r="B648">
            <v>311881817</v>
          </cell>
          <cell r="C648" t="str">
            <v>ניפומנשצ'י ולרי</v>
          </cell>
          <cell r="D648">
            <v>1970</v>
          </cell>
          <cell r="E648" t="str">
            <v>ערד</v>
          </cell>
          <cell r="F648">
            <v>311881817</v>
          </cell>
          <cell r="G648" t="str">
            <v>אין</v>
          </cell>
          <cell r="H648">
            <v>0</v>
          </cell>
        </row>
        <row r="649">
          <cell r="B649">
            <v>340402486</v>
          </cell>
          <cell r="C649" t="str">
            <v>סווארדלאו יהלי</v>
          </cell>
          <cell r="D649">
            <v>2014</v>
          </cell>
          <cell r="E649" t="str">
            <v>ערד ד.צ</v>
          </cell>
          <cell r="F649">
            <v>340402486</v>
          </cell>
          <cell r="G649" t="str">
            <v>אין</v>
          </cell>
          <cell r="H649">
            <v>0</v>
          </cell>
        </row>
        <row r="650">
          <cell r="B650">
            <v>58790296</v>
          </cell>
          <cell r="C650" t="str">
            <v>עומר יורם</v>
          </cell>
          <cell r="D650">
            <v>1946</v>
          </cell>
          <cell r="E650" t="str">
            <v>ערד</v>
          </cell>
          <cell r="F650">
            <v>58790296</v>
          </cell>
          <cell r="G650" t="str">
            <v>אין</v>
          </cell>
          <cell r="H650">
            <v>0</v>
          </cell>
        </row>
        <row r="651">
          <cell r="B651">
            <v>40489890</v>
          </cell>
          <cell r="C651" t="str">
            <v>פלד שמואל</v>
          </cell>
          <cell r="D651">
            <v>1980</v>
          </cell>
          <cell r="E651" t="str">
            <v>ערד</v>
          </cell>
          <cell r="F651">
            <v>40489890</v>
          </cell>
          <cell r="G651" t="str">
            <v>אין</v>
          </cell>
          <cell r="H651">
            <v>0</v>
          </cell>
        </row>
        <row r="652">
          <cell r="B652">
            <v>9004235</v>
          </cell>
          <cell r="C652" t="str">
            <v>פרי ברכה</v>
          </cell>
          <cell r="D652">
            <v>1935</v>
          </cell>
          <cell r="E652" t="str">
            <v>ערד</v>
          </cell>
          <cell r="F652">
            <v>9004235</v>
          </cell>
          <cell r="G652" t="str">
            <v>אין</v>
          </cell>
          <cell r="H652">
            <v>0</v>
          </cell>
        </row>
        <row r="653">
          <cell r="B653">
            <v>209154863</v>
          </cell>
          <cell r="C653" t="str">
            <v>צ'רסין אדם</v>
          </cell>
          <cell r="D653">
            <v>2008</v>
          </cell>
          <cell r="E653" t="str">
            <v>ערד ד.צ</v>
          </cell>
          <cell r="F653">
            <v>209154863</v>
          </cell>
          <cell r="G653" t="str">
            <v>אין</v>
          </cell>
          <cell r="H653">
            <v>0</v>
          </cell>
        </row>
        <row r="654">
          <cell r="B654">
            <v>221318645</v>
          </cell>
          <cell r="C654" t="str">
            <v>קרצ'מר נופר</v>
          </cell>
          <cell r="D654">
            <v>2012</v>
          </cell>
          <cell r="E654" t="str">
            <v>ערד ד.צ</v>
          </cell>
          <cell r="F654">
            <v>221318645</v>
          </cell>
          <cell r="G654" t="str">
            <v>אין</v>
          </cell>
          <cell r="H654">
            <v>0</v>
          </cell>
        </row>
        <row r="655">
          <cell r="B655">
            <v>8297244</v>
          </cell>
          <cell r="C655" t="str">
            <v>שור דני</v>
          </cell>
          <cell r="D655">
            <v>1947</v>
          </cell>
          <cell r="E655" t="str">
            <v>ערד</v>
          </cell>
          <cell r="F655">
            <v>8297244</v>
          </cell>
          <cell r="G655" t="str">
            <v>אין</v>
          </cell>
          <cell r="H655">
            <v>0</v>
          </cell>
        </row>
        <row r="656">
          <cell r="B656">
            <v>8394165</v>
          </cell>
          <cell r="C656" t="str">
            <v>שור שולי</v>
          </cell>
          <cell r="D656">
            <v>1948</v>
          </cell>
          <cell r="E656" t="str">
            <v>ערד</v>
          </cell>
          <cell r="F656">
            <v>8394165</v>
          </cell>
          <cell r="G656" t="str">
            <v>אין</v>
          </cell>
          <cell r="H656">
            <v>0</v>
          </cell>
        </row>
        <row r="657">
          <cell r="B657">
            <v>216099010</v>
          </cell>
          <cell r="C657" t="str">
            <v>שטיינברגר מאיה</v>
          </cell>
          <cell r="D657">
            <v>2006</v>
          </cell>
          <cell r="E657" t="str">
            <v>ערד ד.צ</v>
          </cell>
          <cell r="F657">
            <v>216099010</v>
          </cell>
          <cell r="G657" t="str">
            <v>אין</v>
          </cell>
          <cell r="H657">
            <v>0</v>
          </cell>
        </row>
        <row r="658">
          <cell r="B658" t="str">
            <v>221285604</v>
          </cell>
          <cell r="C658" t="str">
            <v>שי דניאל</v>
          </cell>
          <cell r="D658">
            <v>2011</v>
          </cell>
          <cell r="E658" t="str">
            <v>ערד ד.צ</v>
          </cell>
          <cell r="F658" t="str">
            <v>221285604</v>
          </cell>
          <cell r="G658" t="str">
            <v>אין</v>
          </cell>
          <cell r="H658">
            <v>0</v>
          </cell>
        </row>
        <row r="659">
          <cell r="B659" t="str">
            <v>037519279</v>
          </cell>
          <cell r="C659" t="str">
            <v>שי יואב</v>
          </cell>
          <cell r="D659">
            <v>1975</v>
          </cell>
          <cell r="E659" t="str">
            <v>ערד</v>
          </cell>
          <cell r="F659" t="str">
            <v>037519279</v>
          </cell>
          <cell r="G659" t="str">
            <v>אין</v>
          </cell>
          <cell r="H659">
            <v>0</v>
          </cell>
        </row>
        <row r="660">
          <cell r="B660" t="str">
            <v>333512168</v>
          </cell>
          <cell r="C660" t="str">
            <v>שי יונתן</v>
          </cell>
          <cell r="D660">
            <v>2009</v>
          </cell>
          <cell r="E660" t="str">
            <v>ערד ד.צ</v>
          </cell>
          <cell r="F660" t="str">
            <v>333512168</v>
          </cell>
          <cell r="G660" t="str">
            <v>אין</v>
          </cell>
          <cell r="H660">
            <v>0</v>
          </cell>
        </row>
        <row r="661">
          <cell r="B661">
            <v>16704181</v>
          </cell>
          <cell r="C661" t="str">
            <v>שיוביץ משה</v>
          </cell>
          <cell r="D661">
            <v>1950</v>
          </cell>
          <cell r="E661" t="str">
            <v>ערד</v>
          </cell>
          <cell r="F661">
            <v>16704181</v>
          </cell>
          <cell r="G661" t="str">
            <v>אין</v>
          </cell>
          <cell r="H661">
            <v>0</v>
          </cell>
        </row>
        <row r="662">
          <cell r="B662">
            <v>16704199</v>
          </cell>
          <cell r="C662" t="str">
            <v>שיוביץ סוניה</v>
          </cell>
          <cell r="D662">
            <v>1950</v>
          </cell>
          <cell r="E662" t="str">
            <v>ערד</v>
          </cell>
          <cell r="F662">
            <v>16704199</v>
          </cell>
          <cell r="G662" t="str">
            <v>אין</v>
          </cell>
          <cell r="H662">
            <v>0</v>
          </cell>
        </row>
        <row r="663">
          <cell r="B663">
            <v>26010413</v>
          </cell>
          <cell r="C663" t="str">
            <v>שלום שלום</v>
          </cell>
          <cell r="D663">
            <v>1944</v>
          </cell>
          <cell r="E663" t="str">
            <v>ערד</v>
          </cell>
          <cell r="F663">
            <v>26010413</v>
          </cell>
          <cell r="G663" t="str">
            <v>אין</v>
          </cell>
          <cell r="H663">
            <v>0</v>
          </cell>
        </row>
        <row r="664">
          <cell r="B664">
            <v>50121227</v>
          </cell>
          <cell r="C664" t="str">
            <v>שפירא אילן</v>
          </cell>
          <cell r="D664">
            <v>1950</v>
          </cell>
          <cell r="E664" t="str">
            <v>ערד</v>
          </cell>
          <cell r="F664">
            <v>50121227</v>
          </cell>
          <cell r="G664" t="str">
            <v>אין</v>
          </cell>
          <cell r="H664">
            <v>0</v>
          </cell>
        </row>
        <row r="665">
          <cell r="B665" t="str">
            <v>003903291</v>
          </cell>
          <cell r="C665" t="str">
            <v>שילה יגאל</v>
          </cell>
          <cell r="D665">
            <v>1940</v>
          </cell>
          <cell r="E665" t="str">
            <v>ערד</v>
          </cell>
          <cell r="F665" t="str">
            <v>003903291</v>
          </cell>
          <cell r="G665" t="str">
            <v>אין</v>
          </cell>
          <cell r="H665">
            <v>0</v>
          </cell>
        </row>
        <row r="666">
          <cell r="B666" t="str">
            <v>065495921</v>
          </cell>
          <cell r="C666" t="str">
            <v>אולוס אילנה</v>
          </cell>
          <cell r="D666" t="str">
            <v>1957</v>
          </cell>
          <cell r="E666" t="str">
            <v>ערד</v>
          </cell>
          <cell r="F666" t="str">
            <v>065495921</v>
          </cell>
          <cell r="G666" t="str">
            <v>יש</v>
          </cell>
          <cell r="H666">
            <v>44835</v>
          </cell>
        </row>
        <row r="667">
          <cell r="B667" t="str">
            <v>053921706</v>
          </cell>
          <cell r="C667" t="str">
            <v>זיג מאירה</v>
          </cell>
          <cell r="D667">
            <v>1955</v>
          </cell>
          <cell r="E667" t="str">
            <v>ערד</v>
          </cell>
          <cell r="F667" t="str">
            <v>053921706</v>
          </cell>
          <cell r="G667" t="str">
            <v>יש</v>
          </cell>
          <cell r="H667">
            <v>44835</v>
          </cell>
        </row>
        <row r="668">
          <cell r="B668" t="str">
            <v>050555077</v>
          </cell>
          <cell r="C668" t="str">
            <v>גדי יונה</v>
          </cell>
          <cell r="D668">
            <v>1951</v>
          </cell>
          <cell r="E668" t="str">
            <v>ערד</v>
          </cell>
          <cell r="F668" t="str">
            <v>050555077</v>
          </cell>
          <cell r="G668" t="str">
            <v>יש</v>
          </cell>
          <cell r="H668">
            <v>44835</v>
          </cell>
        </row>
        <row r="669">
          <cell r="B669">
            <v>322873670</v>
          </cell>
          <cell r="C669" t="str">
            <v>עומר איתי</v>
          </cell>
          <cell r="D669">
            <v>2001</v>
          </cell>
          <cell r="E669" t="str">
            <v>ערד</v>
          </cell>
          <cell r="F669">
            <v>322873670</v>
          </cell>
          <cell r="G669" t="str">
            <v>אין</v>
          </cell>
          <cell r="H669">
            <v>0</v>
          </cell>
        </row>
        <row r="670">
          <cell r="B670">
            <v>1531011</v>
          </cell>
          <cell r="C670" t="str">
            <v>פרבר גיורא</v>
          </cell>
          <cell r="D670">
            <v>1942</v>
          </cell>
          <cell r="E670" t="str">
            <v>ערד</v>
          </cell>
          <cell r="F670">
            <v>1531011</v>
          </cell>
          <cell r="G670" t="str">
            <v>אין</v>
          </cell>
          <cell r="H670">
            <v>0</v>
          </cell>
        </row>
        <row r="671">
          <cell r="B671">
            <v>0</v>
          </cell>
          <cell r="C671">
            <v>0</v>
          </cell>
          <cell r="D671">
            <v>0</v>
          </cell>
          <cell r="E671" t="str">
            <v>ערד</v>
          </cell>
          <cell r="F671">
            <v>0</v>
          </cell>
          <cell r="G671" t="str">
            <v>אין</v>
          </cell>
          <cell r="H671">
            <v>0</v>
          </cell>
        </row>
        <row r="672">
          <cell r="B672">
            <v>0</v>
          </cell>
          <cell r="C672">
            <v>0</v>
          </cell>
          <cell r="D672">
            <v>0</v>
          </cell>
          <cell r="E672" t="str">
            <v>ערד</v>
          </cell>
          <cell r="F672">
            <v>0</v>
          </cell>
          <cell r="G672" t="str">
            <v>אין</v>
          </cell>
          <cell r="H672">
            <v>0</v>
          </cell>
        </row>
        <row r="673">
          <cell r="B673">
            <v>0</v>
          </cell>
          <cell r="C673">
            <v>0</v>
          </cell>
          <cell r="D673">
            <v>0</v>
          </cell>
          <cell r="E673" t="str">
            <v>ערד</v>
          </cell>
          <cell r="F673">
            <v>0</v>
          </cell>
          <cell r="G673" t="str">
            <v>אין</v>
          </cell>
          <cell r="H673">
            <v>0</v>
          </cell>
        </row>
        <row r="674">
          <cell r="B674">
            <v>0</v>
          </cell>
          <cell r="C674">
            <v>0</v>
          </cell>
          <cell r="D674">
            <v>0</v>
          </cell>
          <cell r="E674">
            <v>0</v>
          </cell>
          <cell r="F674">
            <v>0</v>
          </cell>
          <cell r="G674" t="str">
            <v>אין</v>
          </cell>
          <cell r="H674">
            <v>0</v>
          </cell>
        </row>
        <row r="675">
          <cell r="B675">
            <v>0</v>
          </cell>
          <cell r="C675">
            <v>0</v>
          </cell>
          <cell r="D675">
            <v>0</v>
          </cell>
          <cell r="E675">
            <v>0</v>
          </cell>
          <cell r="F675">
            <v>0</v>
          </cell>
          <cell r="G675" t="str">
            <v>אין</v>
          </cell>
          <cell r="H675">
            <v>0</v>
          </cell>
        </row>
        <row r="676">
          <cell r="B676">
            <v>0</v>
          </cell>
          <cell r="C676">
            <v>0</v>
          </cell>
          <cell r="D676">
            <v>0</v>
          </cell>
          <cell r="E676">
            <v>0</v>
          </cell>
          <cell r="F676">
            <v>0</v>
          </cell>
          <cell r="G676" t="str">
            <v>אין</v>
          </cell>
          <cell r="H676">
            <v>0</v>
          </cell>
        </row>
        <row r="677">
          <cell r="B677">
            <v>0</v>
          </cell>
          <cell r="C677">
            <v>0</v>
          </cell>
          <cell r="D677">
            <v>0</v>
          </cell>
          <cell r="E677">
            <v>0</v>
          </cell>
          <cell r="F677">
            <v>0</v>
          </cell>
          <cell r="G677" t="str">
            <v>אין</v>
          </cell>
          <cell r="H677">
            <v>0</v>
          </cell>
        </row>
        <row r="678">
          <cell r="B678">
            <v>0</v>
          </cell>
          <cell r="C678">
            <v>0</v>
          </cell>
          <cell r="D678">
            <v>0</v>
          </cell>
          <cell r="E678">
            <v>0</v>
          </cell>
          <cell r="F678">
            <v>0</v>
          </cell>
          <cell r="G678" t="str">
            <v>אין</v>
          </cell>
          <cell r="H678">
            <v>0</v>
          </cell>
        </row>
        <row r="679">
          <cell r="B679" t="str">
            <v>ת.ז</v>
          </cell>
          <cell r="C679" t="str">
            <v>שם השחקן</v>
          </cell>
          <cell r="D679" t="str">
            <v>ת. לידה</v>
          </cell>
          <cell r="E679" t="str">
            <v>מועדון</v>
          </cell>
          <cell r="F679" t="str">
            <v>ת.ז2</v>
          </cell>
          <cell r="G679" t="str">
            <v>א. רפואי</v>
          </cell>
          <cell r="H679" t="str">
            <v>ת. אישור</v>
          </cell>
        </row>
        <row r="680">
          <cell r="B680">
            <v>318828084</v>
          </cell>
          <cell r="C680" t="str">
            <v>אבוטבול אביחי</v>
          </cell>
          <cell r="D680">
            <v>1999</v>
          </cell>
          <cell r="E680" t="str">
            <v>ק. ביאליק</v>
          </cell>
          <cell r="F680">
            <v>318828084</v>
          </cell>
          <cell r="G680" t="str">
            <v>אין</v>
          </cell>
          <cell r="H680">
            <v>0</v>
          </cell>
        </row>
        <row r="681">
          <cell r="B681">
            <v>316578087</v>
          </cell>
          <cell r="C681" t="str">
            <v>אבוטבול אליאור</v>
          </cell>
          <cell r="D681">
            <v>1997</v>
          </cell>
          <cell r="E681" t="str">
            <v>ק. ביאליק</v>
          </cell>
          <cell r="F681">
            <v>316578087</v>
          </cell>
          <cell r="G681" t="str">
            <v>אין</v>
          </cell>
          <cell r="H681">
            <v>0</v>
          </cell>
        </row>
        <row r="682">
          <cell r="B682">
            <v>201244175</v>
          </cell>
          <cell r="C682" t="str">
            <v>אוחנה אליהו</v>
          </cell>
          <cell r="D682">
            <v>1989</v>
          </cell>
          <cell r="E682" t="str">
            <v>ק. ביאליק</v>
          </cell>
          <cell r="F682">
            <v>201244175</v>
          </cell>
          <cell r="G682" t="str">
            <v>אין</v>
          </cell>
          <cell r="H682">
            <v>0</v>
          </cell>
        </row>
        <row r="683">
          <cell r="B683" t="str">
            <v>321132961</v>
          </cell>
          <cell r="C683" t="str">
            <v>אוליך ולדימיר</v>
          </cell>
          <cell r="D683">
            <v>1952</v>
          </cell>
          <cell r="E683" t="str">
            <v>ק. ביאליק</v>
          </cell>
          <cell r="F683" t="str">
            <v>321132961</v>
          </cell>
          <cell r="G683" t="str">
            <v>אין</v>
          </cell>
          <cell r="H683">
            <v>0</v>
          </cell>
        </row>
        <row r="684">
          <cell r="B684" t="str">
            <v>057956989</v>
          </cell>
          <cell r="C684" t="str">
            <v>אורלייב פאול</v>
          </cell>
          <cell r="D684">
            <v>1962</v>
          </cell>
          <cell r="E684" t="str">
            <v>ק. ביאליק</v>
          </cell>
          <cell r="F684" t="str">
            <v>057956989</v>
          </cell>
          <cell r="G684" t="str">
            <v>אין</v>
          </cell>
          <cell r="H684">
            <v>0</v>
          </cell>
        </row>
        <row r="685">
          <cell r="B685" t="str">
            <v>050291319</v>
          </cell>
          <cell r="C685" t="str">
            <v>אינהורן הרצל</v>
          </cell>
          <cell r="D685">
            <v>1950</v>
          </cell>
          <cell r="E685" t="str">
            <v>ק. ביאליק</v>
          </cell>
          <cell r="F685" t="str">
            <v>050291319</v>
          </cell>
          <cell r="G685" t="str">
            <v>אין</v>
          </cell>
          <cell r="H685">
            <v>0</v>
          </cell>
        </row>
        <row r="686">
          <cell r="B686" t="str">
            <v>055323323</v>
          </cell>
          <cell r="C686" t="str">
            <v>אלקיים יעקב</v>
          </cell>
          <cell r="D686">
            <v>1958</v>
          </cell>
          <cell r="E686" t="str">
            <v>ק. ביאליק</v>
          </cell>
          <cell r="F686" t="str">
            <v>055323323</v>
          </cell>
          <cell r="G686" t="str">
            <v>אין</v>
          </cell>
          <cell r="H686">
            <v>0</v>
          </cell>
        </row>
        <row r="687">
          <cell r="B687" t="str">
            <v>009930876</v>
          </cell>
          <cell r="C687" t="str">
            <v>ארצי אברהם</v>
          </cell>
          <cell r="D687">
            <v>1940</v>
          </cell>
          <cell r="E687" t="str">
            <v>ק. ביאליק</v>
          </cell>
          <cell r="F687" t="str">
            <v>009930876</v>
          </cell>
          <cell r="G687" t="str">
            <v>אין</v>
          </cell>
          <cell r="H687">
            <v>0</v>
          </cell>
        </row>
        <row r="688">
          <cell r="B688" t="str">
            <v>002198240</v>
          </cell>
          <cell r="C688" t="str">
            <v>בינר עמוס</v>
          </cell>
          <cell r="D688">
            <v>1949</v>
          </cell>
          <cell r="E688" t="str">
            <v>ק. ביאליק</v>
          </cell>
          <cell r="F688" t="str">
            <v>002198240</v>
          </cell>
          <cell r="G688" t="str">
            <v>אין</v>
          </cell>
          <cell r="H688">
            <v>0</v>
          </cell>
        </row>
        <row r="689">
          <cell r="B689">
            <v>0</v>
          </cell>
          <cell r="C689">
            <v>0</v>
          </cell>
          <cell r="D689">
            <v>0</v>
          </cell>
          <cell r="E689">
            <v>0</v>
          </cell>
          <cell r="F689">
            <v>0</v>
          </cell>
          <cell r="G689">
            <v>0</v>
          </cell>
          <cell r="H689">
            <v>0</v>
          </cell>
        </row>
        <row r="690">
          <cell r="B690" t="str">
            <v>065523078</v>
          </cell>
          <cell r="C690" t="str">
            <v>בקמן ישראל</v>
          </cell>
          <cell r="D690">
            <v>1945</v>
          </cell>
          <cell r="E690" t="str">
            <v>ק. ביאליק</v>
          </cell>
          <cell r="F690" t="str">
            <v>065523078</v>
          </cell>
          <cell r="G690" t="str">
            <v>אין</v>
          </cell>
          <cell r="H690">
            <v>0</v>
          </cell>
        </row>
        <row r="691">
          <cell r="B691" t="str">
            <v>054847314</v>
          </cell>
          <cell r="C691" t="str">
            <v>ברוך יוסי</v>
          </cell>
          <cell r="D691">
            <v>1957</v>
          </cell>
          <cell r="E691" t="str">
            <v>ק. ביאליק</v>
          </cell>
          <cell r="F691" t="str">
            <v>054847314</v>
          </cell>
          <cell r="G691" t="str">
            <v>אין</v>
          </cell>
          <cell r="H691">
            <v>0</v>
          </cell>
        </row>
        <row r="692">
          <cell r="B692" t="str">
            <v>054550066</v>
          </cell>
          <cell r="C692" t="str">
            <v>ברל יואב</v>
          </cell>
          <cell r="D692">
            <v>1956</v>
          </cell>
          <cell r="E692" t="str">
            <v>ק. ביאליק</v>
          </cell>
          <cell r="F692" t="str">
            <v>054550066</v>
          </cell>
          <cell r="G692" t="str">
            <v>אין</v>
          </cell>
          <cell r="H692">
            <v>0</v>
          </cell>
        </row>
        <row r="693">
          <cell r="B693" t="str">
            <v>006724462</v>
          </cell>
          <cell r="C693" t="str">
            <v>ברקוביץ נעמי</v>
          </cell>
          <cell r="D693">
            <v>1944</v>
          </cell>
          <cell r="E693" t="str">
            <v>ק. ביאליק</v>
          </cell>
          <cell r="F693" t="str">
            <v>006724462</v>
          </cell>
          <cell r="G693" t="str">
            <v>אין</v>
          </cell>
          <cell r="H693">
            <v>0</v>
          </cell>
        </row>
        <row r="694">
          <cell r="B694" t="str">
            <v>001910942</v>
          </cell>
          <cell r="C694" t="str">
            <v>גרדוס רון</v>
          </cell>
          <cell r="D694">
            <v>1949</v>
          </cell>
          <cell r="E694" t="str">
            <v>ק. ביאליק</v>
          </cell>
          <cell r="F694" t="str">
            <v>001910942</v>
          </cell>
          <cell r="G694" t="str">
            <v>אין</v>
          </cell>
          <cell r="H694">
            <v>0</v>
          </cell>
        </row>
        <row r="695">
          <cell r="B695" t="str">
            <v>030217764</v>
          </cell>
          <cell r="C695" t="str">
            <v>גרוס יצחק</v>
          </cell>
          <cell r="D695">
            <v>1949</v>
          </cell>
          <cell r="E695" t="str">
            <v>ק. ביאליק</v>
          </cell>
          <cell r="F695" t="str">
            <v>030217764</v>
          </cell>
          <cell r="G695" t="str">
            <v>אין</v>
          </cell>
          <cell r="H695">
            <v>0</v>
          </cell>
        </row>
        <row r="696">
          <cell r="B696">
            <v>334673480</v>
          </cell>
          <cell r="C696" t="str">
            <v>הילל יאיר</v>
          </cell>
          <cell r="D696">
            <v>2011</v>
          </cell>
          <cell r="E696" t="str">
            <v>ק. ביאליק ד.צ</v>
          </cell>
          <cell r="F696">
            <v>334673480</v>
          </cell>
          <cell r="G696" t="str">
            <v>אין</v>
          </cell>
          <cell r="H696">
            <v>0</v>
          </cell>
        </row>
        <row r="697">
          <cell r="B697" t="str">
            <v>051774537</v>
          </cell>
          <cell r="C697" t="str">
            <v>הררי יוסי</v>
          </cell>
          <cell r="D697">
            <v>1952</v>
          </cell>
          <cell r="E697" t="str">
            <v>ק. ביאליק</v>
          </cell>
          <cell r="F697" t="str">
            <v>051774537</v>
          </cell>
          <cell r="G697" t="str">
            <v>אין</v>
          </cell>
          <cell r="H697">
            <v>0</v>
          </cell>
        </row>
        <row r="698">
          <cell r="B698">
            <v>329007678</v>
          </cell>
          <cell r="C698" t="str">
            <v>ויאציסלב סבינסקי</v>
          </cell>
          <cell r="D698">
            <v>1962</v>
          </cell>
          <cell r="E698" t="str">
            <v>ק. ביאליק</v>
          </cell>
          <cell r="F698">
            <v>329007678</v>
          </cell>
          <cell r="G698" t="str">
            <v>אין</v>
          </cell>
          <cell r="H698">
            <v>0</v>
          </cell>
        </row>
        <row r="699">
          <cell r="B699" t="str">
            <v>029456688</v>
          </cell>
          <cell r="C699" t="str">
            <v>וייסבך אורנה</v>
          </cell>
          <cell r="D699">
            <v>1972</v>
          </cell>
          <cell r="E699" t="str">
            <v>ק. ביאליק</v>
          </cell>
          <cell r="F699" t="str">
            <v>029456688</v>
          </cell>
          <cell r="G699" t="str">
            <v>אין</v>
          </cell>
          <cell r="H699">
            <v>0</v>
          </cell>
        </row>
        <row r="700">
          <cell r="B700" t="str">
            <v>051221943</v>
          </cell>
          <cell r="C700" t="str">
            <v>זיו חנה</v>
          </cell>
          <cell r="D700">
            <v>1952</v>
          </cell>
          <cell r="E700" t="str">
            <v>ק. ביאליק</v>
          </cell>
          <cell r="F700" t="str">
            <v>051221943</v>
          </cell>
          <cell r="G700" t="str">
            <v>אין</v>
          </cell>
          <cell r="H700">
            <v>0</v>
          </cell>
        </row>
        <row r="701">
          <cell r="B701" t="str">
            <v>062174149</v>
          </cell>
          <cell r="C701" t="str">
            <v>זיסו אסתר</v>
          </cell>
          <cell r="D701">
            <v>1946</v>
          </cell>
          <cell r="E701" t="str">
            <v>ק. ביאליק</v>
          </cell>
          <cell r="F701" t="str">
            <v>062174149</v>
          </cell>
          <cell r="G701" t="str">
            <v>אין</v>
          </cell>
          <cell r="H701">
            <v>0</v>
          </cell>
        </row>
        <row r="702">
          <cell r="B702">
            <v>215395336</v>
          </cell>
          <cell r="C702" t="str">
            <v>חביב אור</v>
          </cell>
          <cell r="D702">
            <v>2006</v>
          </cell>
          <cell r="E702" t="str">
            <v>ק. ביאליק ד.צ</v>
          </cell>
          <cell r="F702">
            <v>215395336</v>
          </cell>
          <cell r="G702" t="str">
            <v>אין</v>
          </cell>
          <cell r="H702">
            <v>0</v>
          </cell>
        </row>
        <row r="703">
          <cell r="B703" t="str">
            <v>055296123</v>
          </cell>
          <cell r="C703" t="str">
            <v>חביב יובל</v>
          </cell>
          <cell r="D703">
            <v>1952</v>
          </cell>
          <cell r="E703" t="str">
            <v>ק. ביאליק</v>
          </cell>
          <cell r="F703" t="str">
            <v>055296123</v>
          </cell>
          <cell r="G703" t="str">
            <v>אין</v>
          </cell>
          <cell r="H703">
            <v>0</v>
          </cell>
        </row>
        <row r="704">
          <cell r="B704" t="str">
            <v>54125224</v>
          </cell>
          <cell r="C704" t="str">
            <v>טל יחיאל</v>
          </cell>
          <cell r="D704">
            <v>1957</v>
          </cell>
          <cell r="E704" t="str">
            <v>ק. ביאליק</v>
          </cell>
          <cell r="F704" t="str">
            <v>54125224</v>
          </cell>
          <cell r="G704" t="str">
            <v>אין</v>
          </cell>
          <cell r="H704">
            <v>0</v>
          </cell>
        </row>
        <row r="705">
          <cell r="B705" t="str">
            <v>024220568</v>
          </cell>
          <cell r="C705" t="str">
            <v>טל ליאור</v>
          </cell>
          <cell r="D705">
            <v>1969</v>
          </cell>
          <cell r="E705" t="str">
            <v>ק. ביאליק</v>
          </cell>
          <cell r="F705" t="str">
            <v>024220568</v>
          </cell>
          <cell r="G705" t="str">
            <v>אין</v>
          </cell>
          <cell r="H705">
            <v>0</v>
          </cell>
        </row>
        <row r="706">
          <cell r="B706" t="str">
            <v>070081930</v>
          </cell>
          <cell r="C706" t="str">
            <v>ישראל רוני</v>
          </cell>
          <cell r="D706">
            <v>1948</v>
          </cell>
          <cell r="E706" t="str">
            <v>ק. ביאליק</v>
          </cell>
          <cell r="F706" t="str">
            <v>070081930</v>
          </cell>
          <cell r="G706" t="str">
            <v>אין</v>
          </cell>
          <cell r="H706">
            <v>0</v>
          </cell>
        </row>
        <row r="707">
          <cell r="B707" t="str">
            <v>069967297</v>
          </cell>
          <cell r="C707" t="str">
            <v>כהן יהודה</v>
          </cell>
          <cell r="D707">
            <v>1955</v>
          </cell>
          <cell r="E707" t="str">
            <v>ק. ביאליק</v>
          </cell>
          <cell r="F707" t="str">
            <v>069967297</v>
          </cell>
          <cell r="G707" t="str">
            <v>אין</v>
          </cell>
          <cell r="H707">
            <v>0</v>
          </cell>
        </row>
        <row r="708">
          <cell r="B708" t="str">
            <v>051517126</v>
          </cell>
          <cell r="C708" t="str">
            <v>מאיר גליה</v>
          </cell>
          <cell r="D708">
            <v>1953</v>
          </cell>
          <cell r="E708" t="str">
            <v>ק. ביאליק</v>
          </cell>
          <cell r="F708" t="str">
            <v>051517126</v>
          </cell>
          <cell r="G708" t="str">
            <v>אין</v>
          </cell>
          <cell r="H708">
            <v>0</v>
          </cell>
        </row>
        <row r="709">
          <cell r="B709">
            <v>307960146</v>
          </cell>
          <cell r="C709" t="str">
            <v>מאירי אליעזר</v>
          </cell>
          <cell r="D709">
            <v>1942</v>
          </cell>
          <cell r="E709" t="str">
            <v>ק. ביאליק</v>
          </cell>
          <cell r="F709">
            <v>307960146</v>
          </cell>
          <cell r="G709" t="str">
            <v>אין</v>
          </cell>
          <cell r="H709">
            <v>0</v>
          </cell>
        </row>
        <row r="710">
          <cell r="B710" t="str">
            <v>002198455</v>
          </cell>
          <cell r="C710" t="str">
            <v>נוימארק אבי</v>
          </cell>
          <cell r="D710">
            <v>1947</v>
          </cell>
          <cell r="E710" t="str">
            <v>ק. ביאליק</v>
          </cell>
          <cell r="F710" t="str">
            <v>002198455</v>
          </cell>
          <cell r="G710" t="str">
            <v>אין</v>
          </cell>
          <cell r="H710">
            <v>0</v>
          </cell>
        </row>
        <row r="711">
          <cell r="B711" t="str">
            <v>064606486</v>
          </cell>
          <cell r="C711" t="str">
            <v>נחום ורד</v>
          </cell>
          <cell r="D711">
            <v>1945</v>
          </cell>
          <cell r="E711" t="str">
            <v>ק. ביאליק</v>
          </cell>
          <cell r="F711" t="str">
            <v>064606486</v>
          </cell>
          <cell r="G711" t="str">
            <v>אין</v>
          </cell>
          <cell r="H711">
            <v>0</v>
          </cell>
        </row>
        <row r="712">
          <cell r="B712" t="str">
            <v>001453331</v>
          </cell>
          <cell r="C712" t="str">
            <v>נחום עדי</v>
          </cell>
          <cell r="D712">
            <v>1943</v>
          </cell>
          <cell r="E712" t="str">
            <v>ק. ביאליק</v>
          </cell>
          <cell r="F712" t="str">
            <v>001453331</v>
          </cell>
          <cell r="G712" t="str">
            <v>אין</v>
          </cell>
          <cell r="H712">
            <v>0</v>
          </cell>
        </row>
        <row r="713">
          <cell r="B713" t="str">
            <v>009824434</v>
          </cell>
          <cell r="C713" t="str">
            <v>סיטון משה</v>
          </cell>
          <cell r="D713">
            <v>1944</v>
          </cell>
          <cell r="E713" t="str">
            <v>ק. ביאליק</v>
          </cell>
          <cell r="F713" t="str">
            <v>009824434</v>
          </cell>
          <cell r="G713" t="str">
            <v>אין</v>
          </cell>
          <cell r="H713">
            <v>0</v>
          </cell>
        </row>
        <row r="714">
          <cell r="B714">
            <v>67406397</v>
          </cell>
          <cell r="C714" t="str">
            <v>סנדר הרי צבי</v>
          </cell>
          <cell r="D714">
            <v>1952</v>
          </cell>
          <cell r="E714" t="str">
            <v>ק. ביאליק</v>
          </cell>
          <cell r="F714">
            <v>67406397</v>
          </cell>
          <cell r="G714" t="str">
            <v>אין</v>
          </cell>
          <cell r="H714">
            <v>0</v>
          </cell>
        </row>
        <row r="715">
          <cell r="B715" t="str">
            <v>331170647</v>
          </cell>
          <cell r="C715" t="str">
            <v>סקנדרני מורי</v>
          </cell>
          <cell r="D715">
            <v>2009</v>
          </cell>
          <cell r="E715" t="str">
            <v>ק. ביאליק ד.צ</v>
          </cell>
          <cell r="F715" t="str">
            <v>331170647</v>
          </cell>
          <cell r="G715" t="str">
            <v>אין</v>
          </cell>
          <cell r="H715">
            <v>0</v>
          </cell>
        </row>
        <row r="716">
          <cell r="B716" t="str">
            <v>216154419</v>
          </cell>
          <cell r="C716" t="str">
            <v>עדי גיא</v>
          </cell>
          <cell r="D716">
            <v>2006</v>
          </cell>
          <cell r="E716" t="str">
            <v>ק. ביאליק ד.צ</v>
          </cell>
          <cell r="F716" t="str">
            <v>216154419</v>
          </cell>
          <cell r="G716" t="str">
            <v>אין</v>
          </cell>
          <cell r="H716">
            <v>0</v>
          </cell>
        </row>
        <row r="717">
          <cell r="B717" t="str">
            <v>050439926</v>
          </cell>
          <cell r="C717" t="str">
            <v>עיני ניסים</v>
          </cell>
          <cell r="D717">
            <v>1950</v>
          </cell>
          <cell r="E717" t="str">
            <v>ק. ביאליק</v>
          </cell>
          <cell r="F717" t="str">
            <v>050439926</v>
          </cell>
          <cell r="G717" t="str">
            <v>אין</v>
          </cell>
          <cell r="H717">
            <v>0</v>
          </cell>
        </row>
        <row r="718">
          <cell r="B718" t="str">
            <v>050558105</v>
          </cell>
          <cell r="C718" t="str">
            <v>עיני שמחה</v>
          </cell>
          <cell r="D718">
            <v>1951</v>
          </cell>
          <cell r="E718" t="str">
            <v>ק. ביאליק</v>
          </cell>
          <cell r="F718" t="str">
            <v>050558105</v>
          </cell>
          <cell r="G718" t="str">
            <v>אין</v>
          </cell>
          <cell r="H718">
            <v>0</v>
          </cell>
        </row>
        <row r="719">
          <cell r="B719" t="str">
            <v>050021286</v>
          </cell>
          <cell r="C719" t="str">
            <v>ענתבי יהודה</v>
          </cell>
          <cell r="D719">
            <v>1950</v>
          </cell>
          <cell r="E719" t="str">
            <v>ק. ביאליק</v>
          </cell>
          <cell r="F719" t="str">
            <v>050021286</v>
          </cell>
          <cell r="G719" t="str">
            <v>אין</v>
          </cell>
          <cell r="H719">
            <v>0</v>
          </cell>
        </row>
        <row r="720">
          <cell r="B720" t="str">
            <v>026746677</v>
          </cell>
          <cell r="C720" t="str">
            <v>פישמן משה</v>
          </cell>
          <cell r="D720">
            <v>1948</v>
          </cell>
          <cell r="E720" t="str">
            <v>ק. ביאליק</v>
          </cell>
          <cell r="F720" t="str">
            <v>026746677</v>
          </cell>
          <cell r="G720" t="str">
            <v>אין</v>
          </cell>
          <cell r="H720">
            <v>0</v>
          </cell>
        </row>
        <row r="721">
          <cell r="B721" t="str">
            <v>340197060</v>
          </cell>
          <cell r="C721" t="str">
            <v>פלג עדי</v>
          </cell>
          <cell r="D721">
            <v>2015</v>
          </cell>
          <cell r="E721" t="str">
            <v>ק. ביאליק ד.צ</v>
          </cell>
          <cell r="F721" t="str">
            <v>340197060</v>
          </cell>
          <cell r="G721" t="str">
            <v>אין</v>
          </cell>
          <cell r="H721">
            <v>0</v>
          </cell>
        </row>
        <row r="722">
          <cell r="B722" t="str">
            <v>33199886</v>
          </cell>
          <cell r="C722" t="str">
            <v>פלג עידן</v>
          </cell>
          <cell r="D722">
            <v>2009</v>
          </cell>
          <cell r="E722" t="str">
            <v>ק. ביאליק ד.צ</v>
          </cell>
          <cell r="F722" t="str">
            <v>33199886</v>
          </cell>
          <cell r="G722" t="str">
            <v>אין</v>
          </cell>
          <cell r="H722">
            <v>0</v>
          </cell>
        </row>
        <row r="723">
          <cell r="B723" t="str">
            <v>006748461</v>
          </cell>
          <cell r="C723" t="str">
            <v>פרוינד מיכאל</v>
          </cell>
          <cell r="D723">
            <v>1946</v>
          </cell>
          <cell r="E723" t="str">
            <v>ק. ביאליק</v>
          </cell>
          <cell r="F723" t="str">
            <v>006748461</v>
          </cell>
          <cell r="G723" t="str">
            <v>אין</v>
          </cell>
          <cell r="H723">
            <v>0</v>
          </cell>
        </row>
        <row r="724">
          <cell r="B724">
            <v>51231439</v>
          </cell>
          <cell r="C724" t="str">
            <v>ציונית יוסי</v>
          </cell>
          <cell r="D724">
            <v>1952</v>
          </cell>
          <cell r="E724" t="str">
            <v>ק. ביאליק</v>
          </cell>
          <cell r="F724">
            <v>51231439</v>
          </cell>
          <cell r="G724" t="str">
            <v>אין</v>
          </cell>
          <cell r="H724">
            <v>0</v>
          </cell>
        </row>
        <row r="725">
          <cell r="B725" t="str">
            <v>053482550</v>
          </cell>
          <cell r="C725" t="str">
            <v>קארו אריה</v>
          </cell>
          <cell r="D725">
            <v>1955</v>
          </cell>
          <cell r="E725" t="str">
            <v>ק. ביאליק</v>
          </cell>
          <cell r="F725" t="str">
            <v>053482550</v>
          </cell>
          <cell r="G725" t="str">
            <v>אין</v>
          </cell>
          <cell r="H725">
            <v>0</v>
          </cell>
        </row>
        <row r="726">
          <cell r="B726" t="str">
            <v>014207161</v>
          </cell>
          <cell r="C726" t="str">
            <v>קרואר ג'ון</v>
          </cell>
          <cell r="D726">
            <v>1961</v>
          </cell>
          <cell r="E726" t="str">
            <v>ק. ביאליק</v>
          </cell>
          <cell r="F726" t="str">
            <v>014207161</v>
          </cell>
          <cell r="G726" t="str">
            <v>אין</v>
          </cell>
          <cell r="H726">
            <v>0</v>
          </cell>
        </row>
        <row r="727">
          <cell r="B727" t="str">
            <v>052623162</v>
          </cell>
          <cell r="C727" t="str">
            <v>רווח פנינה</v>
          </cell>
          <cell r="D727">
            <v>1954</v>
          </cell>
          <cell r="E727" t="str">
            <v>ק. ביאליק</v>
          </cell>
          <cell r="F727" t="str">
            <v>052623162</v>
          </cell>
          <cell r="G727" t="str">
            <v>אין</v>
          </cell>
          <cell r="H727">
            <v>0</v>
          </cell>
        </row>
        <row r="728">
          <cell r="B728" t="str">
            <v>055327241</v>
          </cell>
          <cell r="C728" t="str">
            <v>שגיא דוד</v>
          </cell>
          <cell r="D728">
            <v>1949</v>
          </cell>
          <cell r="E728" t="str">
            <v>ק. ביאליק</v>
          </cell>
          <cell r="F728" t="str">
            <v>055327241</v>
          </cell>
          <cell r="G728" t="str">
            <v>אין</v>
          </cell>
          <cell r="H728">
            <v>0</v>
          </cell>
        </row>
        <row r="729">
          <cell r="B729" t="str">
            <v>022635312</v>
          </cell>
          <cell r="C729" t="str">
            <v>שדה עופר</v>
          </cell>
          <cell r="D729">
            <v>1966</v>
          </cell>
          <cell r="E729" t="str">
            <v>ק. ביאליק</v>
          </cell>
          <cell r="F729" t="str">
            <v>022635312</v>
          </cell>
          <cell r="G729" t="str">
            <v>אין</v>
          </cell>
          <cell r="H729">
            <v>0</v>
          </cell>
        </row>
        <row r="730">
          <cell r="B730" t="str">
            <v>054314604</v>
          </cell>
          <cell r="C730" t="str">
            <v>שוהם אבי</v>
          </cell>
          <cell r="D730">
            <v>1966</v>
          </cell>
          <cell r="E730" t="str">
            <v>ק. ביאליק</v>
          </cell>
          <cell r="F730" t="str">
            <v>054314604</v>
          </cell>
          <cell r="G730" t="str">
            <v>אין</v>
          </cell>
          <cell r="H730">
            <v>0</v>
          </cell>
        </row>
        <row r="731">
          <cell r="B731">
            <v>69327344</v>
          </cell>
          <cell r="C731" t="str">
            <v>שטרית ציון</v>
          </cell>
          <cell r="D731">
            <v>1957</v>
          </cell>
          <cell r="E731" t="str">
            <v>ק. ביאליק</v>
          </cell>
          <cell r="F731">
            <v>69327344</v>
          </cell>
          <cell r="G731" t="str">
            <v>אין</v>
          </cell>
          <cell r="H731">
            <v>0</v>
          </cell>
        </row>
        <row r="732">
          <cell r="B732" t="str">
            <v>056500846</v>
          </cell>
          <cell r="C732" t="str">
            <v>שלו כרמלה</v>
          </cell>
          <cell r="D732">
            <v>1966</v>
          </cell>
          <cell r="E732" t="str">
            <v>ק. ביאליק</v>
          </cell>
          <cell r="F732" t="str">
            <v>056500846</v>
          </cell>
          <cell r="G732" t="str">
            <v>אין</v>
          </cell>
          <cell r="H732">
            <v>0</v>
          </cell>
        </row>
        <row r="733">
          <cell r="B733" t="str">
            <v>079414645</v>
          </cell>
          <cell r="C733" t="str">
            <v>שרף בבר</v>
          </cell>
          <cell r="D733">
            <v>1966</v>
          </cell>
          <cell r="E733" t="str">
            <v>ק. ביאליק</v>
          </cell>
          <cell r="F733" t="str">
            <v>079414645</v>
          </cell>
          <cell r="G733" t="str">
            <v>אין</v>
          </cell>
          <cell r="H733">
            <v>0</v>
          </cell>
        </row>
        <row r="734">
          <cell r="B734">
            <v>0</v>
          </cell>
          <cell r="C734">
            <v>0</v>
          </cell>
          <cell r="D734">
            <v>0</v>
          </cell>
          <cell r="E734">
            <v>0</v>
          </cell>
          <cell r="F734">
            <v>0</v>
          </cell>
          <cell r="G734" t="str">
            <v>אין</v>
          </cell>
          <cell r="H734">
            <v>0</v>
          </cell>
        </row>
        <row r="735">
          <cell r="B735">
            <v>0</v>
          </cell>
          <cell r="C735">
            <v>0</v>
          </cell>
          <cell r="D735">
            <v>0</v>
          </cell>
          <cell r="E735">
            <v>0</v>
          </cell>
          <cell r="F735">
            <v>0</v>
          </cell>
          <cell r="G735" t="str">
            <v>אין</v>
          </cell>
          <cell r="H735">
            <v>0</v>
          </cell>
        </row>
        <row r="736">
          <cell r="B736">
            <v>0</v>
          </cell>
          <cell r="C736">
            <v>0</v>
          </cell>
          <cell r="D736">
            <v>0</v>
          </cell>
          <cell r="E736">
            <v>0</v>
          </cell>
          <cell r="F736">
            <v>0</v>
          </cell>
          <cell r="G736" t="str">
            <v>אין</v>
          </cell>
          <cell r="H736">
            <v>0</v>
          </cell>
        </row>
        <row r="737">
          <cell r="B737">
            <v>0</v>
          </cell>
          <cell r="C737">
            <v>0</v>
          </cell>
          <cell r="D737">
            <v>0</v>
          </cell>
          <cell r="E737">
            <v>0</v>
          </cell>
          <cell r="F737">
            <v>0</v>
          </cell>
          <cell r="G737" t="str">
            <v>אין</v>
          </cell>
          <cell r="H737">
            <v>0</v>
          </cell>
        </row>
        <row r="738">
          <cell r="B738">
            <v>0</v>
          </cell>
          <cell r="C738">
            <v>0</v>
          </cell>
          <cell r="D738">
            <v>0</v>
          </cell>
          <cell r="E738">
            <v>0</v>
          </cell>
          <cell r="F738">
            <v>0</v>
          </cell>
          <cell r="G738" t="str">
            <v>אין</v>
          </cell>
          <cell r="H738">
            <v>0</v>
          </cell>
        </row>
        <row r="739">
          <cell r="B739">
            <v>0</v>
          </cell>
          <cell r="C739">
            <v>0</v>
          </cell>
          <cell r="D739">
            <v>0</v>
          </cell>
          <cell r="E739">
            <v>0</v>
          </cell>
          <cell r="F739">
            <v>0</v>
          </cell>
          <cell r="G739" t="str">
            <v>אין</v>
          </cell>
          <cell r="H739">
            <v>0</v>
          </cell>
        </row>
        <row r="740">
          <cell r="B740">
            <v>0</v>
          </cell>
          <cell r="C740">
            <v>0</v>
          </cell>
          <cell r="D740">
            <v>0</v>
          </cell>
          <cell r="E740">
            <v>0</v>
          </cell>
          <cell r="F740">
            <v>0</v>
          </cell>
          <cell r="G740" t="str">
            <v>אין</v>
          </cell>
          <cell r="H740">
            <v>0</v>
          </cell>
        </row>
        <row r="741">
          <cell r="B741">
            <v>0</v>
          </cell>
          <cell r="C741">
            <v>0</v>
          </cell>
          <cell r="D741">
            <v>0</v>
          </cell>
          <cell r="E741">
            <v>0</v>
          </cell>
          <cell r="F741">
            <v>0</v>
          </cell>
          <cell r="G741" t="str">
            <v>אין</v>
          </cell>
          <cell r="H741">
            <v>0</v>
          </cell>
        </row>
        <row r="742">
          <cell r="B742">
            <v>0</v>
          </cell>
          <cell r="C742">
            <v>0</v>
          </cell>
          <cell r="D742">
            <v>0</v>
          </cell>
          <cell r="E742">
            <v>0</v>
          </cell>
          <cell r="F742">
            <v>0</v>
          </cell>
          <cell r="G742" t="str">
            <v>אין</v>
          </cell>
          <cell r="H742">
            <v>0</v>
          </cell>
        </row>
        <row r="743">
          <cell r="B743">
            <v>0</v>
          </cell>
          <cell r="C743">
            <v>0</v>
          </cell>
          <cell r="D743">
            <v>0</v>
          </cell>
          <cell r="E743">
            <v>0</v>
          </cell>
          <cell r="F743">
            <v>0</v>
          </cell>
          <cell r="G743" t="str">
            <v>אין</v>
          </cell>
          <cell r="H743">
            <v>0</v>
          </cell>
        </row>
        <row r="744">
          <cell r="B744">
            <v>0</v>
          </cell>
          <cell r="C744">
            <v>0</v>
          </cell>
          <cell r="D744">
            <v>0</v>
          </cell>
          <cell r="E744">
            <v>0</v>
          </cell>
          <cell r="F744">
            <v>0</v>
          </cell>
          <cell r="G744" t="str">
            <v>אין</v>
          </cell>
          <cell r="H744">
            <v>0</v>
          </cell>
        </row>
        <row r="745">
          <cell r="B745">
            <v>0</v>
          </cell>
          <cell r="C745">
            <v>0</v>
          </cell>
          <cell r="D745">
            <v>0</v>
          </cell>
          <cell r="E745">
            <v>0</v>
          </cell>
          <cell r="F745">
            <v>0</v>
          </cell>
          <cell r="G745" t="str">
            <v>אין</v>
          </cell>
          <cell r="H745">
            <v>0</v>
          </cell>
        </row>
        <row r="746">
          <cell r="B746">
            <v>0</v>
          </cell>
          <cell r="C746">
            <v>0</v>
          </cell>
          <cell r="D746">
            <v>0</v>
          </cell>
          <cell r="E746">
            <v>0</v>
          </cell>
          <cell r="F746">
            <v>0</v>
          </cell>
          <cell r="G746" t="str">
            <v>אין</v>
          </cell>
          <cell r="H746">
            <v>0</v>
          </cell>
        </row>
        <row r="747">
          <cell r="B747" t="str">
            <v>ת.ז</v>
          </cell>
          <cell r="C747" t="str">
            <v>שם השחקן</v>
          </cell>
          <cell r="D747" t="str">
            <v>ת. לידה</v>
          </cell>
          <cell r="E747" t="str">
            <v>מועדון</v>
          </cell>
          <cell r="F747" t="str">
            <v>ת.ז</v>
          </cell>
          <cell r="G747" t="str">
            <v>א. רפואי</v>
          </cell>
          <cell r="H747" t="str">
            <v>ת. אישור</v>
          </cell>
        </row>
        <row r="748">
          <cell r="B748" t="str">
            <v>058749128</v>
          </cell>
          <cell r="C748" t="str">
            <v>אליאב יורם</v>
          </cell>
          <cell r="D748">
            <v>1964</v>
          </cell>
          <cell r="E748" t="str">
            <v>טבעון</v>
          </cell>
          <cell r="F748" t="str">
            <v>058749128</v>
          </cell>
          <cell r="G748" t="str">
            <v>אין</v>
          </cell>
          <cell r="H748">
            <v>0</v>
          </cell>
        </row>
        <row r="749">
          <cell r="B749">
            <v>53606810</v>
          </cell>
          <cell r="C749" t="str">
            <v>בל אבי</v>
          </cell>
          <cell r="D749">
            <v>1956</v>
          </cell>
          <cell r="E749" t="str">
            <v>טבעון</v>
          </cell>
          <cell r="F749">
            <v>53606810</v>
          </cell>
          <cell r="G749" t="str">
            <v>אין</v>
          </cell>
          <cell r="H749">
            <v>0</v>
          </cell>
        </row>
        <row r="750">
          <cell r="B750">
            <v>21348230</v>
          </cell>
          <cell r="C750" t="str">
            <v>זובידאת נור</v>
          </cell>
          <cell r="D750">
            <v>1979</v>
          </cell>
          <cell r="E750" t="str">
            <v>טבעון</v>
          </cell>
          <cell r="F750">
            <v>21348230</v>
          </cell>
          <cell r="G750" t="str">
            <v>אין</v>
          </cell>
          <cell r="H750">
            <v>0</v>
          </cell>
        </row>
        <row r="751">
          <cell r="B751" t="str">
            <v>023465750</v>
          </cell>
          <cell r="C751" t="str">
            <v>זובידאת עבד</v>
          </cell>
          <cell r="D751">
            <v>1969</v>
          </cell>
          <cell r="E751" t="str">
            <v>טבעון</v>
          </cell>
          <cell r="F751" t="str">
            <v>023465750</v>
          </cell>
          <cell r="G751" t="str">
            <v>אין</v>
          </cell>
          <cell r="H751">
            <v>0</v>
          </cell>
        </row>
        <row r="752">
          <cell r="B752" t="str">
            <v>024908923</v>
          </cell>
          <cell r="C752" t="str">
            <v>למאיר אליקו</v>
          </cell>
          <cell r="D752">
            <v>1970</v>
          </cell>
          <cell r="E752" t="str">
            <v>טבעון</v>
          </cell>
          <cell r="F752" t="str">
            <v>024908923</v>
          </cell>
          <cell r="G752" t="str">
            <v>אין</v>
          </cell>
          <cell r="H752">
            <v>0</v>
          </cell>
        </row>
        <row r="753">
          <cell r="B753" t="str">
            <v>034349308</v>
          </cell>
          <cell r="C753" t="str">
            <v>סעדי סאלאח</v>
          </cell>
          <cell r="D753">
            <v>1977</v>
          </cell>
          <cell r="E753" t="str">
            <v>טבעון</v>
          </cell>
          <cell r="F753" t="str">
            <v>034349308</v>
          </cell>
          <cell r="G753" t="str">
            <v>אין</v>
          </cell>
          <cell r="H753">
            <v>0</v>
          </cell>
        </row>
        <row r="754">
          <cell r="B754" t="str">
            <v>023617574</v>
          </cell>
          <cell r="C754" t="str">
            <v>קפון אורי</v>
          </cell>
          <cell r="D754">
            <v>1986</v>
          </cell>
          <cell r="E754" t="str">
            <v>טבעון</v>
          </cell>
          <cell r="F754" t="str">
            <v>023617574</v>
          </cell>
          <cell r="G754" t="str">
            <v>אין</v>
          </cell>
          <cell r="H754">
            <v>0</v>
          </cell>
        </row>
        <row r="755">
          <cell r="B755" t="str">
            <v>051082634</v>
          </cell>
          <cell r="C755" t="str">
            <v>תלם חדווה</v>
          </cell>
          <cell r="D755">
            <v>1951</v>
          </cell>
          <cell r="E755" t="str">
            <v>טבעון</v>
          </cell>
          <cell r="F755" t="str">
            <v>051082634</v>
          </cell>
          <cell r="G755" t="str">
            <v>אין</v>
          </cell>
          <cell r="H755">
            <v>0</v>
          </cell>
        </row>
        <row r="756">
          <cell r="B756">
            <v>0</v>
          </cell>
          <cell r="C756">
            <v>0</v>
          </cell>
          <cell r="D756">
            <v>0</v>
          </cell>
          <cell r="E756">
            <v>0</v>
          </cell>
          <cell r="F756">
            <v>0</v>
          </cell>
          <cell r="G756" t="str">
            <v>אין</v>
          </cell>
          <cell r="H756">
            <v>0</v>
          </cell>
        </row>
        <row r="757">
          <cell r="B757">
            <v>0</v>
          </cell>
          <cell r="C757">
            <v>0</v>
          </cell>
          <cell r="D757">
            <v>0</v>
          </cell>
          <cell r="E757">
            <v>0</v>
          </cell>
          <cell r="F757">
            <v>0</v>
          </cell>
          <cell r="G757" t="str">
            <v>אין</v>
          </cell>
          <cell r="H757">
            <v>0</v>
          </cell>
        </row>
        <row r="758">
          <cell r="B758">
            <v>0</v>
          </cell>
          <cell r="C758">
            <v>0</v>
          </cell>
          <cell r="D758">
            <v>0</v>
          </cell>
          <cell r="E758">
            <v>0</v>
          </cell>
          <cell r="F758">
            <v>0</v>
          </cell>
          <cell r="G758" t="str">
            <v>אין</v>
          </cell>
          <cell r="H758">
            <v>0</v>
          </cell>
        </row>
        <row r="759">
          <cell r="B759">
            <v>0</v>
          </cell>
          <cell r="C759">
            <v>0</v>
          </cell>
          <cell r="D759">
            <v>0</v>
          </cell>
          <cell r="E759">
            <v>0</v>
          </cell>
          <cell r="F759">
            <v>0</v>
          </cell>
          <cell r="G759" t="str">
            <v>אין</v>
          </cell>
          <cell r="H759">
            <v>0</v>
          </cell>
        </row>
        <row r="760">
          <cell r="B760">
            <v>0</v>
          </cell>
          <cell r="C760">
            <v>0</v>
          </cell>
          <cell r="D760">
            <v>0</v>
          </cell>
          <cell r="E760">
            <v>0</v>
          </cell>
          <cell r="F760">
            <v>0</v>
          </cell>
          <cell r="G760" t="str">
            <v>אין</v>
          </cell>
          <cell r="H760">
            <v>0</v>
          </cell>
        </row>
        <row r="761">
          <cell r="B761">
            <v>0</v>
          </cell>
          <cell r="C761">
            <v>0</v>
          </cell>
          <cell r="D761">
            <v>0</v>
          </cell>
          <cell r="E761">
            <v>0</v>
          </cell>
          <cell r="F761">
            <v>0</v>
          </cell>
          <cell r="G761" t="str">
            <v>אין</v>
          </cell>
          <cell r="H761">
            <v>0</v>
          </cell>
        </row>
        <row r="762">
          <cell r="B762">
            <v>0</v>
          </cell>
          <cell r="C762">
            <v>0</v>
          </cell>
          <cell r="D762">
            <v>0</v>
          </cell>
          <cell r="E762">
            <v>0</v>
          </cell>
          <cell r="F762">
            <v>0</v>
          </cell>
          <cell r="G762" t="str">
            <v>אין</v>
          </cell>
          <cell r="H762">
            <v>0</v>
          </cell>
        </row>
        <row r="763">
          <cell r="B763">
            <v>0</v>
          </cell>
          <cell r="C763">
            <v>0</v>
          </cell>
          <cell r="D763">
            <v>0</v>
          </cell>
          <cell r="E763">
            <v>0</v>
          </cell>
          <cell r="F763">
            <v>0</v>
          </cell>
          <cell r="G763" t="str">
            <v>אין</v>
          </cell>
          <cell r="H763">
            <v>0</v>
          </cell>
        </row>
        <row r="764">
          <cell r="B764">
            <v>0</v>
          </cell>
          <cell r="C764">
            <v>0</v>
          </cell>
          <cell r="D764">
            <v>0</v>
          </cell>
          <cell r="E764">
            <v>0</v>
          </cell>
          <cell r="F764">
            <v>0</v>
          </cell>
          <cell r="G764" t="str">
            <v>אין</v>
          </cell>
          <cell r="H764">
            <v>0</v>
          </cell>
        </row>
        <row r="765">
          <cell r="B765">
            <v>0</v>
          </cell>
          <cell r="C765">
            <v>0</v>
          </cell>
          <cell r="D765">
            <v>0</v>
          </cell>
          <cell r="E765">
            <v>0</v>
          </cell>
          <cell r="F765">
            <v>0</v>
          </cell>
          <cell r="G765" t="str">
            <v>אין</v>
          </cell>
          <cell r="H765">
            <v>0</v>
          </cell>
        </row>
        <row r="766">
          <cell r="B766" t="str">
            <v>ת.ז</v>
          </cell>
          <cell r="C766" t="str">
            <v>שם השחקן</v>
          </cell>
          <cell r="D766" t="str">
            <v>ת. לידה</v>
          </cell>
          <cell r="E766" t="str">
            <v>מועדון</v>
          </cell>
          <cell r="F766" t="str">
            <v>ת.ז</v>
          </cell>
          <cell r="G766" t="str">
            <v>א. רפואי</v>
          </cell>
          <cell r="H766" t="str">
            <v>ת. אישור</v>
          </cell>
        </row>
        <row r="767">
          <cell r="B767" t="str">
            <v>055295612</v>
          </cell>
          <cell r="C767" t="str">
            <v>בן מויאל משה</v>
          </cell>
          <cell r="D767">
            <v>1958</v>
          </cell>
          <cell r="E767" t="str">
            <v>קצרין גולן</v>
          </cell>
          <cell r="F767" t="str">
            <v>055295612</v>
          </cell>
          <cell r="G767" t="str">
            <v>אין</v>
          </cell>
          <cell r="H767">
            <v>0</v>
          </cell>
        </row>
        <row r="768">
          <cell r="B768" t="str">
            <v>051244135</v>
          </cell>
          <cell r="C768" t="str">
            <v>גרוך שמואל</v>
          </cell>
          <cell r="D768">
            <v>1953</v>
          </cell>
          <cell r="E768" t="str">
            <v>קצרין גולן</v>
          </cell>
          <cell r="F768" t="str">
            <v>051244135</v>
          </cell>
          <cell r="G768" t="str">
            <v>אין</v>
          </cell>
          <cell r="H768">
            <v>0</v>
          </cell>
        </row>
        <row r="769">
          <cell r="B769" t="str">
            <v>09822966</v>
          </cell>
          <cell r="C769" t="str">
            <v>מזור דוד</v>
          </cell>
          <cell r="D769">
            <v>1947</v>
          </cell>
          <cell r="E769" t="str">
            <v>קצרין גולן</v>
          </cell>
          <cell r="F769" t="str">
            <v>09822966</v>
          </cell>
          <cell r="G769" t="str">
            <v>אין</v>
          </cell>
          <cell r="H769">
            <v>0</v>
          </cell>
        </row>
        <row r="770">
          <cell r="B770">
            <v>0</v>
          </cell>
          <cell r="C770">
            <v>0</v>
          </cell>
          <cell r="D770">
            <v>0</v>
          </cell>
          <cell r="E770" t="str">
            <v>קצרין גולן</v>
          </cell>
          <cell r="F770">
            <v>0</v>
          </cell>
          <cell r="G770" t="str">
            <v>אין</v>
          </cell>
          <cell r="H770">
            <v>0</v>
          </cell>
        </row>
        <row r="771">
          <cell r="B771">
            <v>0</v>
          </cell>
          <cell r="C771">
            <v>0</v>
          </cell>
          <cell r="D771">
            <v>0</v>
          </cell>
          <cell r="E771" t="str">
            <v>קצרין גולן</v>
          </cell>
          <cell r="F771">
            <v>0</v>
          </cell>
          <cell r="G771" t="str">
            <v>אין</v>
          </cell>
          <cell r="H771">
            <v>0</v>
          </cell>
        </row>
        <row r="772">
          <cell r="B772">
            <v>0</v>
          </cell>
          <cell r="C772">
            <v>0</v>
          </cell>
          <cell r="D772">
            <v>0</v>
          </cell>
          <cell r="E772" t="str">
            <v>קצרין גולן</v>
          </cell>
          <cell r="F772">
            <v>0</v>
          </cell>
          <cell r="G772" t="str">
            <v>אין</v>
          </cell>
          <cell r="H772">
            <v>0</v>
          </cell>
        </row>
        <row r="773">
          <cell r="B773">
            <v>0</v>
          </cell>
          <cell r="C773">
            <v>0</v>
          </cell>
          <cell r="D773">
            <v>0</v>
          </cell>
          <cell r="E773" t="str">
            <v>קצרין גולן</v>
          </cell>
          <cell r="F773">
            <v>0</v>
          </cell>
          <cell r="G773" t="str">
            <v>אין</v>
          </cell>
          <cell r="H773">
            <v>0</v>
          </cell>
        </row>
        <row r="774">
          <cell r="B774">
            <v>0</v>
          </cell>
          <cell r="C774">
            <v>0</v>
          </cell>
          <cell r="D774">
            <v>0</v>
          </cell>
          <cell r="E774" t="str">
            <v>קצרין גולן</v>
          </cell>
          <cell r="F774">
            <v>0</v>
          </cell>
          <cell r="G774" t="str">
            <v>אין</v>
          </cell>
          <cell r="H774">
            <v>0</v>
          </cell>
        </row>
        <row r="775">
          <cell r="B775">
            <v>0</v>
          </cell>
          <cell r="C775">
            <v>0</v>
          </cell>
          <cell r="D775">
            <v>0</v>
          </cell>
          <cell r="E775" t="str">
            <v>קצרין גולן</v>
          </cell>
          <cell r="F775">
            <v>0</v>
          </cell>
          <cell r="G775" t="str">
            <v>אין</v>
          </cell>
          <cell r="H775">
            <v>0</v>
          </cell>
        </row>
        <row r="776">
          <cell r="B776">
            <v>0</v>
          </cell>
          <cell r="C776">
            <v>0</v>
          </cell>
          <cell r="D776">
            <v>0</v>
          </cell>
          <cell r="E776" t="str">
            <v>קצרין גולן</v>
          </cell>
          <cell r="F776">
            <v>0</v>
          </cell>
          <cell r="G776" t="str">
            <v>אין</v>
          </cell>
          <cell r="H776">
            <v>0</v>
          </cell>
        </row>
        <row r="777">
          <cell r="B777">
            <v>0</v>
          </cell>
          <cell r="C777">
            <v>0</v>
          </cell>
          <cell r="D777">
            <v>0</v>
          </cell>
          <cell r="E777" t="str">
            <v>קצרין גולן</v>
          </cell>
          <cell r="F777">
            <v>0</v>
          </cell>
          <cell r="G777" t="str">
            <v>אין</v>
          </cell>
          <cell r="H777">
            <v>0</v>
          </cell>
        </row>
        <row r="778">
          <cell r="B778">
            <v>0</v>
          </cell>
          <cell r="C778">
            <v>0</v>
          </cell>
          <cell r="D778">
            <v>0</v>
          </cell>
          <cell r="E778" t="str">
            <v>קצרין גולן</v>
          </cell>
          <cell r="F778">
            <v>0</v>
          </cell>
          <cell r="G778" t="str">
            <v>אין</v>
          </cell>
          <cell r="H778">
            <v>0</v>
          </cell>
        </row>
        <row r="779">
          <cell r="B779">
            <v>0</v>
          </cell>
          <cell r="C779">
            <v>0</v>
          </cell>
          <cell r="D779">
            <v>0</v>
          </cell>
          <cell r="E779">
            <v>0</v>
          </cell>
          <cell r="F779">
            <v>0</v>
          </cell>
          <cell r="G779" t="str">
            <v>אין</v>
          </cell>
          <cell r="H779">
            <v>0</v>
          </cell>
        </row>
        <row r="780">
          <cell r="B780" t="str">
            <v>ת.ז</v>
          </cell>
          <cell r="C780" t="str">
            <v>שם השחקן</v>
          </cell>
          <cell r="D780" t="str">
            <v>ת. לידה</v>
          </cell>
          <cell r="E780" t="str">
            <v>מועדון</v>
          </cell>
          <cell r="F780" t="str">
            <v>ת.ז2</v>
          </cell>
          <cell r="G780" t="str">
            <v>א. רפואי</v>
          </cell>
          <cell r="H780" t="str">
            <v>ת. אישור</v>
          </cell>
        </row>
        <row r="781">
          <cell r="B781" t="str">
            <v>065823643</v>
          </cell>
          <cell r="C781" t="str">
            <v>אגאבאבא מרים</v>
          </cell>
          <cell r="D781">
            <v>1955</v>
          </cell>
          <cell r="E781" t="str">
            <v>ראשלצ</v>
          </cell>
          <cell r="F781" t="str">
            <v>065823643</v>
          </cell>
          <cell r="G781" t="str">
            <v>אין</v>
          </cell>
          <cell r="H781">
            <v>0</v>
          </cell>
        </row>
        <row r="782">
          <cell r="B782">
            <v>313700304</v>
          </cell>
          <cell r="C782" t="str">
            <v>אוליברי רוברט</v>
          </cell>
          <cell r="D782">
            <v>1955</v>
          </cell>
          <cell r="E782" t="str">
            <v>ראשלצ</v>
          </cell>
          <cell r="F782">
            <v>313700304</v>
          </cell>
          <cell r="G782" t="str">
            <v>אין</v>
          </cell>
          <cell r="H782">
            <v>0</v>
          </cell>
        </row>
        <row r="783">
          <cell r="B783" t="str">
            <v>314613639</v>
          </cell>
          <cell r="C783" t="str">
            <v>אושין יצחק</v>
          </cell>
          <cell r="D783">
            <v>1958</v>
          </cell>
          <cell r="E783" t="str">
            <v>ראשלצ</v>
          </cell>
          <cell r="F783" t="str">
            <v>314613639</v>
          </cell>
          <cell r="G783" t="str">
            <v>אין</v>
          </cell>
          <cell r="H783">
            <v>0</v>
          </cell>
        </row>
        <row r="784">
          <cell r="B784" t="str">
            <v>011109246</v>
          </cell>
          <cell r="C784" t="str">
            <v>בולשוי אלכסנדר</v>
          </cell>
          <cell r="D784">
            <v>1947</v>
          </cell>
          <cell r="E784" t="str">
            <v>ראשלצ</v>
          </cell>
          <cell r="F784" t="str">
            <v>011109246</v>
          </cell>
          <cell r="G784" t="str">
            <v>אין</v>
          </cell>
          <cell r="H784">
            <v>0</v>
          </cell>
        </row>
        <row r="785">
          <cell r="B785">
            <v>69631430</v>
          </cell>
          <cell r="C785" t="str">
            <v>בורג יואל</v>
          </cell>
          <cell r="D785">
            <v>1950</v>
          </cell>
          <cell r="E785" t="str">
            <v>ראשלצ</v>
          </cell>
          <cell r="F785">
            <v>69631430</v>
          </cell>
          <cell r="G785" t="str">
            <v>אין</v>
          </cell>
          <cell r="H785">
            <v>0</v>
          </cell>
        </row>
        <row r="786">
          <cell r="B786" t="str">
            <v>055678288</v>
          </cell>
          <cell r="C786" t="str">
            <v>בן זמרה חזי</v>
          </cell>
          <cell r="D786">
            <v>1959</v>
          </cell>
          <cell r="E786" t="str">
            <v>ראשלצ</v>
          </cell>
          <cell r="F786" t="str">
            <v>055678288</v>
          </cell>
          <cell r="G786" t="str">
            <v>אין</v>
          </cell>
          <cell r="H786">
            <v>0</v>
          </cell>
        </row>
        <row r="787">
          <cell r="B787" t="str">
            <v>050899103</v>
          </cell>
          <cell r="C787" t="str">
            <v>ברקוביץ אלי</v>
          </cell>
          <cell r="D787">
            <v>1951</v>
          </cell>
          <cell r="E787" t="str">
            <v>ראשלצ</v>
          </cell>
          <cell r="F787" t="str">
            <v>050899103</v>
          </cell>
          <cell r="G787" t="str">
            <v>אין</v>
          </cell>
          <cell r="H787">
            <v>0</v>
          </cell>
        </row>
        <row r="788">
          <cell r="B788">
            <v>51326882</v>
          </cell>
          <cell r="C788" t="str">
            <v>גולנר יעקב</v>
          </cell>
          <cell r="D788">
            <v>1952</v>
          </cell>
          <cell r="E788" t="str">
            <v>ראשלצ</v>
          </cell>
          <cell r="F788">
            <v>51326882</v>
          </cell>
          <cell r="G788" t="str">
            <v>אין</v>
          </cell>
          <cell r="H788">
            <v>0</v>
          </cell>
        </row>
        <row r="789">
          <cell r="B789" t="str">
            <v>007375389</v>
          </cell>
          <cell r="C789" t="str">
            <v>דור טוביה</v>
          </cell>
          <cell r="D789">
            <v>1949</v>
          </cell>
          <cell r="E789" t="str">
            <v>ראשלצ</v>
          </cell>
          <cell r="F789" t="str">
            <v>007375389</v>
          </cell>
          <cell r="G789" t="str">
            <v>אין</v>
          </cell>
          <cell r="H789">
            <v>0</v>
          </cell>
        </row>
        <row r="790">
          <cell r="B790">
            <v>307064220</v>
          </cell>
          <cell r="C790" t="str">
            <v>דינקביץ ולריה</v>
          </cell>
          <cell r="D790">
            <v>1954</v>
          </cell>
          <cell r="E790" t="str">
            <v>ראשלצ</v>
          </cell>
          <cell r="F790">
            <v>307064220</v>
          </cell>
          <cell r="G790" t="str">
            <v>אין</v>
          </cell>
          <cell r="H790">
            <v>0</v>
          </cell>
        </row>
        <row r="791">
          <cell r="B791" t="str">
            <v>061238648</v>
          </cell>
          <cell r="C791" t="str">
            <v>דן אורון</v>
          </cell>
          <cell r="D791">
            <v>1983</v>
          </cell>
          <cell r="E791" t="str">
            <v>ראשלצ</v>
          </cell>
          <cell r="F791" t="str">
            <v>061238648</v>
          </cell>
          <cell r="G791" t="str">
            <v>אין</v>
          </cell>
          <cell r="H791">
            <v>0</v>
          </cell>
        </row>
        <row r="792">
          <cell r="B792" t="str">
            <v>055304083</v>
          </cell>
          <cell r="C792" t="str">
            <v>דן מיכאל</v>
          </cell>
          <cell r="D792">
            <v>1958</v>
          </cell>
          <cell r="E792" t="str">
            <v>ראשלצ</v>
          </cell>
          <cell r="F792" t="str">
            <v>055304083</v>
          </cell>
          <cell r="G792" t="str">
            <v>אין</v>
          </cell>
          <cell r="H792">
            <v>0</v>
          </cell>
        </row>
        <row r="793">
          <cell r="B793" t="str">
            <v>079816658</v>
          </cell>
          <cell r="C793" t="str">
            <v>דן רוברט</v>
          </cell>
          <cell r="D793">
            <v>1954</v>
          </cell>
          <cell r="E793" t="str">
            <v>ראשלצ</v>
          </cell>
          <cell r="F793" t="str">
            <v>079816658</v>
          </cell>
          <cell r="G793" t="str">
            <v>אין</v>
          </cell>
          <cell r="H793">
            <v>0</v>
          </cell>
        </row>
        <row r="794">
          <cell r="B794" t="str">
            <v>054624630</v>
          </cell>
          <cell r="C794" t="str">
            <v>דן רות</v>
          </cell>
          <cell r="D794">
            <v>1957</v>
          </cell>
          <cell r="E794" t="str">
            <v>ראשלצ</v>
          </cell>
          <cell r="F794" t="str">
            <v>054624630</v>
          </cell>
          <cell r="G794" t="str">
            <v>אין</v>
          </cell>
          <cell r="H794">
            <v>0</v>
          </cell>
        </row>
        <row r="795">
          <cell r="B795" t="str">
            <v>319640769</v>
          </cell>
          <cell r="C795" t="str">
            <v>וולוך סבטלנה</v>
          </cell>
          <cell r="D795">
            <v>1969</v>
          </cell>
          <cell r="E795" t="str">
            <v>ראשלצ</v>
          </cell>
          <cell r="F795" t="str">
            <v>319640769</v>
          </cell>
          <cell r="G795" t="str">
            <v>אין</v>
          </cell>
          <cell r="H795">
            <v>0</v>
          </cell>
        </row>
        <row r="796">
          <cell r="B796" t="str">
            <v>007557655</v>
          </cell>
          <cell r="C796" t="str">
            <v>זימון אברהם</v>
          </cell>
          <cell r="D796">
            <v>1945</v>
          </cell>
          <cell r="E796" t="str">
            <v>ראשלצ</v>
          </cell>
          <cell r="F796" t="str">
            <v>007557655</v>
          </cell>
          <cell r="G796" t="str">
            <v>אין</v>
          </cell>
          <cell r="H796">
            <v>0</v>
          </cell>
        </row>
        <row r="797">
          <cell r="B797">
            <v>30332092</v>
          </cell>
          <cell r="C797" t="str">
            <v>חבר סיגל</v>
          </cell>
          <cell r="D797">
            <v>1949</v>
          </cell>
          <cell r="E797" t="str">
            <v>ראשלצ</v>
          </cell>
          <cell r="F797">
            <v>30332092</v>
          </cell>
          <cell r="G797" t="str">
            <v>אין</v>
          </cell>
          <cell r="H797">
            <v>0</v>
          </cell>
        </row>
        <row r="798">
          <cell r="B798" t="str">
            <v>065082851</v>
          </cell>
          <cell r="C798" t="str">
            <v>חזיזה חנניה</v>
          </cell>
          <cell r="D798">
            <v>1950</v>
          </cell>
          <cell r="E798" t="str">
            <v>ראשלצ</v>
          </cell>
          <cell r="F798" t="str">
            <v>065082851</v>
          </cell>
          <cell r="G798" t="str">
            <v>אין</v>
          </cell>
          <cell r="H798">
            <v>0</v>
          </cell>
        </row>
        <row r="799">
          <cell r="B799" t="str">
            <v>051356814</v>
          </cell>
          <cell r="C799" t="str">
            <v>חיים ישי</v>
          </cell>
          <cell r="D799">
            <v>1952</v>
          </cell>
          <cell r="E799" t="str">
            <v>ראשלצ</v>
          </cell>
          <cell r="F799" t="str">
            <v>051356814</v>
          </cell>
          <cell r="G799" t="str">
            <v>אין</v>
          </cell>
          <cell r="H799">
            <v>0</v>
          </cell>
        </row>
        <row r="800">
          <cell r="B800" t="str">
            <v>017088956</v>
          </cell>
          <cell r="C800" t="str">
            <v>חמרה לואיס</v>
          </cell>
          <cell r="D800">
            <v>1961</v>
          </cell>
          <cell r="E800" t="str">
            <v>ראשלצ</v>
          </cell>
          <cell r="F800" t="str">
            <v>017088956</v>
          </cell>
          <cell r="G800" t="str">
            <v>אין</v>
          </cell>
          <cell r="H800">
            <v>0</v>
          </cell>
        </row>
        <row r="801">
          <cell r="B801" t="str">
            <v>051364701</v>
          </cell>
          <cell r="C801" t="str">
            <v>לוזון ניסים</v>
          </cell>
          <cell r="D801">
            <v>1953</v>
          </cell>
          <cell r="E801" t="str">
            <v>ראשלצ</v>
          </cell>
          <cell r="F801" t="str">
            <v>051364701</v>
          </cell>
          <cell r="G801" t="str">
            <v>אין</v>
          </cell>
          <cell r="H801">
            <v>0</v>
          </cell>
        </row>
        <row r="802">
          <cell r="B802" t="str">
            <v>050347269</v>
          </cell>
          <cell r="C802" t="str">
            <v>משולם משה</v>
          </cell>
          <cell r="D802">
            <v>1950</v>
          </cell>
          <cell r="E802" t="str">
            <v>ראשלצ</v>
          </cell>
          <cell r="F802" t="str">
            <v>050347269</v>
          </cell>
          <cell r="G802" t="str">
            <v>אין</v>
          </cell>
          <cell r="H802">
            <v>0</v>
          </cell>
        </row>
        <row r="803">
          <cell r="B803" t="str">
            <v>054998935</v>
          </cell>
          <cell r="C803" t="str">
            <v>סבח יהושע</v>
          </cell>
          <cell r="D803">
            <v>1958</v>
          </cell>
          <cell r="E803" t="str">
            <v>ראשלצ</v>
          </cell>
          <cell r="F803" t="str">
            <v>054998935</v>
          </cell>
          <cell r="G803" t="str">
            <v>אין</v>
          </cell>
          <cell r="H803">
            <v>0</v>
          </cell>
        </row>
        <row r="804">
          <cell r="B804" t="str">
            <v>068100635</v>
          </cell>
          <cell r="C804" t="str">
            <v>סירצקי אנג'ל</v>
          </cell>
          <cell r="D804">
            <v>1942</v>
          </cell>
          <cell r="E804" t="str">
            <v>ראשלצ</v>
          </cell>
          <cell r="F804" t="str">
            <v>068100635</v>
          </cell>
          <cell r="G804" t="str">
            <v>אין</v>
          </cell>
          <cell r="H804">
            <v>0</v>
          </cell>
        </row>
        <row r="805">
          <cell r="B805" t="str">
            <v>067853192</v>
          </cell>
          <cell r="C805" t="str">
            <v>סספורטס עמי</v>
          </cell>
          <cell r="D805">
            <v>1959</v>
          </cell>
          <cell r="E805" t="str">
            <v>ראשלצ</v>
          </cell>
          <cell r="F805" t="str">
            <v>067853192</v>
          </cell>
          <cell r="G805" t="str">
            <v>אין</v>
          </cell>
          <cell r="H805">
            <v>0</v>
          </cell>
        </row>
        <row r="806">
          <cell r="B806">
            <v>65590382</v>
          </cell>
          <cell r="C806" t="str">
            <v>פוטש דב</v>
          </cell>
          <cell r="D806">
            <v>1949</v>
          </cell>
          <cell r="E806" t="str">
            <v>ראשלצ</v>
          </cell>
          <cell r="F806">
            <v>65590382</v>
          </cell>
          <cell r="G806" t="str">
            <v>אין</v>
          </cell>
          <cell r="H806">
            <v>0</v>
          </cell>
        </row>
        <row r="807">
          <cell r="B807" t="str">
            <v>004241097</v>
          </cell>
          <cell r="C807" t="str">
            <v>פלד אברהם</v>
          </cell>
          <cell r="D807">
            <v>1943</v>
          </cell>
          <cell r="E807" t="str">
            <v>ראשלצ</v>
          </cell>
          <cell r="F807" t="str">
            <v>004241097</v>
          </cell>
          <cell r="G807" t="str">
            <v>אין</v>
          </cell>
          <cell r="H807">
            <v>0</v>
          </cell>
        </row>
        <row r="808">
          <cell r="B808" t="str">
            <v>004152732</v>
          </cell>
          <cell r="C808" t="str">
            <v>פרנק אהרון</v>
          </cell>
          <cell r="D808">
            <v>1950</v>
          </cell>
          <cell r="E808" t="str">
            <v>ראשלצ</v>
          </cell>
          <cell r="F808" t="str">
            <v>004152732</v>
          </cell>
          <cell r="G808" t="str">
            <v>אין</v>
          </cell>
          <cell r="H808">
            <v>0</v>
          </cell>
        </row>
        <row r="809">
          <cell r="B809" t="str">
            <v>054639166</v>
          </cell>
          <cell r="C809" t="str">
            <v>צ'רניחובסקי זיו</v>
          </cell>
          <cell r="D809">
            <v>1956</v>
          </cell>
          <cell r="E809" t="str">
            <v>ראשלצ</v>
          </cell>
          <cell r="F809" t="str">
            <v>054639166</v>
          </cell>
          <cell r="G809" t="str">
            <v>אין</v>
          </cell>
          <cell r="H809">
            <v>0</v>
          </cell>
        </row>
        <row r="810">
          <cell r="B810" t="str">
            <v>016366551</v>
          </cell>
          <cell r="C810" t="str">
            <v>קריכלי יעקב</v>
          </cell>
          <cell r="D810">
            <v>1948</v>
          </cell>
          <cell r="E810" t="str">
            <v>ראשלצ</v>
          </cell>
          <cell r="F810" t="str">
            <v>016366551</v>
          </cell>
          <cell r="G810" t="str">
            <v>אין</v>
          </cell>
          <cell r="H810">
            <v>0</v>
          </cell>
        </row>
        <row r="811">
          <cell r="B811" t="str">
            <v>313685497</v>
          </cell>
          <cell r="C811" t="str">
            <v>קרמונה אלכסנדר</v>
          </cell>
          <cell r="D811">
            <v>1970</v>
          </cell>
          <cell r="E811" t="str">
            <v>ראשלצ</v>
          </cell>
          <cell r="F811" t="str">
            <v>313685497</v>
          </cell>
          <cell r="G811" t="str">
            <v>אין</v>
          </cell>
          <cell r="H811">
            <v>0</v>
          </cell>
        </row>
        <row r="812">
          <cell r="B812" t="str">
            <v>017108580</v>
          </cell>
          <cell r="C812" t="str">
            <v>קרמל אוסקר</v>
          </cell>
          <cell r="D812">
            <v>1949</v>
          </cell>
          <cell r="E812" t="str">
            <v>ראשלצ</v>
          </cell>
          <cell r="F812" t="str">
            <v>017108580</v>
          </cell>
          <cell r="G812" t="str">
            <v>אין</v>
          </cell>
          <cell r="H812">
            <v>0</v>
          </cell>
        </row>
        <row r="813">
          <cell r="B813" t="str">
            <v>052291697</v>
          </cell>
          <cell r="C813" t="str">
            <v>רימר מרדכי</v>
          </cell>
          <cell r="D813">
            <v>1954</v>
          </cell>
          <cell r="E813" t="str">
            <v>ראשלצ</v>
          </cell>
          <cell r="F813" t="str">
            <v>052291697</v>
          </cell>
          <cell r="G813" t="str">
            <v>אין</v>
          </cell>
          <cell r="H813">
            <v>0</v>
          </cell>
        </row>
        <row r="814">
          <cell r="B814" t="str">
            <v>310360862</v>
          </cell>
          <cell r="C814" t="str">
            <v>שוורצמן אלכסנדר</v>
          </cell>
          <cell r="D814">
            <v>1958</v>
          </cell>
          <cell r="E814" t="str">
            <v>ראשלצ</v>
          </cell>
          <cell r="F814" t="str">
            <v>310360862</v>
          </cell>
          <cell r="G814" t="str">
            <v>אין</v>
          </cell>
          <cell r="H814">
            <v>0</v>
          </cell>
        </row>
        <row r="815">
          <cell r="B815" t="str">
            <v>054067202</v>
          </cell>
          <cell r="C815" t="str">
            <v>שטמר אהוד</v>
          </cell>
          <cell r="D815">
            <v>1956</v>
          </cell>
          <cell r="E815" t="str">
            <v>ראשלצ</v>
          </cell>
          <cell r="F815" t="str">
            <v>054067202</v>
          </cell>
          <cell r="G815" t="str">
            <v>אין</v>
          </cell>
          <cell r="H815">
            <v>0</v>
          </cell>
        </row>
        <row r="816">
          <cell r="B816" t="str">
            <v>065647190</v>
          </cell>
          <cell r="C816" t="str">
            <v>שני אריה</v>
          </cell>
          <cell r="D816">
            <v>1949</v>
          </cell>
          <cell r="E816" t="str">
            <v>ראשלצ</v>
          </cell>
          <cell r="F816" t="str">
            <v>065647190</v>
          </cell>
          <cell r="G816" t="str">
            <v>אין</v>
          </cell>
          <cell r="H816">
            <v>0</v>
          </cell>
        </row>
        <row r="817">
          <cell r="B817" t="str">
            <v>067373613</v>
          </cell>
          <cell r="C817" t="str">
            <v>תמיר ירון</v>
          </cell>
          <cell r="D817">
            <v>1947</v>
          </cell>
          <cell r="E817" t="str">
            <v>ראשלצ</v>
          </cell>
          <cell r="F817" t="str">
            <v>067373613</v>
          </cell>
          <cell r="G817" t="str">
            <v>אין</v>
          </cell>
          <cell r="H817">
            <v>0</v>
          </cell>
        </row>
        <row r="818">
          <cell r="B818">
            <v>57110645</v>
          </cell>
          <cell r="C818" t="str">
            <v>מסיקה משה</v>
          </cell>
          <cell r="D818">
            <v>1961</v>
          </cell>
          <cell r="E818" t="str">
            <v>ראשל"צ</v>
          </cell>
          <cell r="F818">
            <v>57110645</v>
          </cell>
          <cell r="G818" t="str">
            <v>אין</v>
          </cell>
          <cell r="H818">
            <v>0</v>
          </cell>
        </row>
        <row r="819">
          <cell r="B819">
            <v>12660064</v>
          </cell>
          <cell r="C819" t="str">
            <v>עדות מרדכי</v>
          </cell>
          <cell r="D819">
            <v>1953</v>
          </cell>
          <cell r="E819" t="str">
            <v>ראשל"צ</v>
          </cell>
          <cell r="F819">
            <v>12660064</v>
          </cell>
          <cell r="G819" t="str">
            <v>אין</v>
          </cell>
          <cell r="H819">
            <v>0</v>
          </cell>
        </row>
        <row r="820">
          <cell r="B820">
            <v>8055154</v>
          </cell>
          <cell r="C820" t="str">
            <v>תשבי אריה</v>
          </cell>
          <cell r="D820">
            <v>1944</v>
          </cell>
          <cell r="E820" t="str">
            <v>ראשל"צ</v>
          </cell>
          <cell r="F820">
            <v>8055154</v>
          </cell>
          <cell r="G820" t="str">
            <v>אין</v>
          </cell>
          <cell r="H820">
            <v>0</v>
          </cell>
        </row>
        <row r="821">
          <cell r="B821">
            <v>0</v>
          </cell>
          <cell r="C821">
            <v>0</v>
          </cell>
          <cell r="D821">
            <v>0</v>
          </cell>
          <cell r="E821">
            <v>0</v>
          </cell>
          <cell r="F821">
            <v>0</v>
          </cell>
          <cell r="G821" t="str">
            <v>אין</v>
          </cell>
          <cell r="H821">
            <v>0</v>
          </cell>
        </row>
        <row r="822">
          <cell r="B822">
            <v>0</v>
          </cell>
          <cell r="C822">
            <v>0</v>
          </cell>
          <cell r="D822">
            <v>0</v>
          </cell>
          <cell r="E822">
            <v>0</v>
          </cell>
          <cell r="F822">
            <v>0</v>
          </cell>
          <cell r="G822" t="str">
            <v>אין</v>
          </cell>
          <cell r="H822">
            <v>0</v>
          </cell>
        </row>
        <row r="823">
          <cell r="B823">
            <v>0</v>
          </cell>
          <cell r="C823">
            <v>0</v>
          </cell>
          <cell r="D823">
            <v>0</v>
          </cell>
          <cell r="E823">
            <v>0</v>
          </cell>
          <cell r="F823">
            <v>0</v>
          </cell>
          <cell r="G823" t="str">
            <v>אין</v>
          </cell>
          <cell r="H823">
            <v>0</v>
          </cell>
        </row>
        <row r="824">
          <cell r="B824">
            <v>0</v>
          </cell>
          <cell r="C824">
            <v>0</v>
          </cell>
          <cell r="D824">
            <v>0</v>
          </cell>
          <cell r="E824">
            <v>0</v>
          </cell>
          <cell r="F824">
            <v>0</v>
          </cell>
          <cell r="G824" t="str">
            <v>אין</v>
          </cell>
          <cell r="H824">
            <v>0</v>
          </cell>
        </row>
        <row r="825">
          <cell r="B825">
            <v>0</v>
          </cell>
          <cell r="C825">
            <v>0</v>
          </cell>
          <cell r="D825">
            <v>0</v>
          </cell>
          <cell r="E825">
            <v>0</v>
          </cell>
          <cell r="F825">
            <v>0</v>
          </cell>
          <cell r="G825" t="str">
            <v>אין</v>
          </cell>
          <cell r="H825">
            <v>0</v>
          </cell>
        </row>
        <row r="826">
          <cell r="B826">
            <v>0</v>
          </cell>
          <cell r="C826">
            <v>0</v>
          </cell>
          <cell r="D826">
            <v>0</v>
          </cell>
          <cell r="E826">
            <v>0</v>
          </cell>
          <cell r="F826">
            <v>0</v>
          </cell>
          <cell r="G826" t="str">
            <v>אין</v>
          </cell>
          <cell r="H826">
            <v>0</v>
          </cell>
        </row>
        <row r="827">
          <cell r="B827">
            <v>0</v>
          </cell>
          <cell r="C827">
            <v>0</v>
          </cell>
          <cell r="D827">
            <v>0</v>
          </cell>
          <cell r="E827">
            <v>0</v>
          </cell>
          <cell r="F827">
            <v>0</v>
          </cell>
          <cell r="G827" t="str">
            <v>אין</v>
          </cell>
          <cell r="H827">
            <v>0</v>
          </cell>
        </row>
        <row r="828">
          <cell r="B828" t="str">
            <v>ת.ז</v>
          </cell>
          <cell r="C828" t="str">
            <v>שם השחקן</v>
          </cell>
          <cell r="D828" t="str">
            <v>ת. לידה</v>
          </cell>
          <cell r="E828" t="str">
            <v>מועדון</v>
          </cell>
          <cell r="F828" t="str">
            <v>ת.ז</v>
          </cell>
          <cell r="G828" t="str">
            <v>א. רפואי</v>
          </cell>
          <cell r="H828" t="str">
            <v>ת. אישור</v>
          </cell>
        </row>
        <row r="829">
          <cell r="B829" t="str">
            <v>045957073</v>
          </cell>
          <cell r="C829" t="str">
            <v>בן יעקב שמואל</v>
          </cell>
          <cell r="D829">
            <v>1945</v>
          </cell>
          <cell r="E829" t="str">
            <v>רחובות</v>
          </cell>
          <cell r="F829" t="str">
            <v>045957073</v>
          </cell>
          <cell r="G829" t="str">
            <v>אין</v>
          </cell>
          <cell r="H829">
            <v>0</v>
          </cell>
        </row>
        <row r="830">
          <cell r="B830" t="str">
            <v>059190892</v>
          </cell>
          <cell r="C830" t="str">
            <v>דנציג דורון</v>
          </cell>
          <cell r="D830">
            <v>1964</v>
          </cell>
          <cell r="E830" t="str">
            <v>רחובות</v>
          </cell>
          <cell r="F830" t="str">
            <v>059190892</v>
          </cell>
          <cell r="G830" t="str">
            <v>אין</v>
          </cell>
          <cell r="H830">
            <v>0</v>
          </cell>
        </row>
        <row r="831">
          <cell r="B831" t="str">
            <v>051915023</v>
          </cell>
          <cell r="C831" t="str">
            <v>יעיש אשר</v>
          </cell>
          <cell r="D831">
            <v>1955</v>
          </cell>
          <cell r="E831" t="str">
            <v>רחובות</v>
          </cell>
          <cell r="F831" t="str">
            <v>051915023</v>
          </cell>
          <cell r="G831" t="str">
            <v>אין</v>
          </cell>
          <cell r="H831">
            <v>0</v>
          </cell>
        </row>
        <row r="832">
          <cell r="B832" t="str">
            <v>050058957</v>
          </cell>
          <cell r="C832" t="str">
            <v>יעיש יהודית</v>
          </cell>
          <cell r="D832">
            <v>1947</v>
          </cell>
          <cell r="E832" t="str">
            <v>רחובות</v>
          </cell>
          <cell r="F832" t="str">
            <v>050058957</v>
          </cell>
          <cell r="G832" t="str">
            <v>אין</v>
          </cell>
          <cell r="H832">
            <v>0</v>
          </cell>
        </row>
        <row r="833">
          <cell r="B833" t="str">
            <v>030605133</v>
          </cell>
          <cell r="C833" t="str">
            <v>יעיש שלמה</v>
          </cell>
          <cell r="D833">
            <v>1947</v>
          </cell>
          <cell r="E833" t="str">
            <v>רחובות</v>
          </cell>
          <cell r="F833" t="str">
            <v>030605133</v>
          </cell>
          <cell r="G833" t="str">
            <v>אין</v>
          </cell>
          <cell r="H833">
            <v>0</v>
          </cell>
        </row>
        <row r="834">
          <cell r="B834" t="str">
            <v>009843889</v>
          </cell>
          <cell r="C834" t="str">
            <v>כהן פנחס</v>
          </cell>
          <cell r="D834">
            <v>1944</v>
          </cell>
          <cell r="E834" t="str">
            <v>רחובות</v>
          </cell>
          <cell r="F834" t="str">
            <v>009843889</v>
          </cell>
          <cell r="G834" t="str">
            <v>אין</v>
          </cell>
          <cell r="H834">
            <v>0</v>
          </cell>
        </row>
        <row r="835">
          <cell r="B835" t="str">
            <v>010641504</v>
          </cell>
          <cell r="C835" t="str">
            <v>חיים לוי</v>
          </cell>
          <cell r="D835">
            <v>1946</v>
          </cell>
          <cell r="E835" t="str">
            <v>רחובות</v>
          </cell>
          <cell r="F835" t="str">
            <v>010641504</v>
          </cell>
          <cell r="G835" t="str">
            <v>אין</v>
          </cell>
          <cell r="H835">
            <v>0</v>
          </cell>
        </row>
        <row r="836">
          <cell r="B836" t="str">
            <v>027343409</v>
          </cell>
          <cell r="C836" t="str">
            <v>לזינגר אמנון</v>
          </cell>
          <cell r="D836">
            <v>1974</v>
          </cell>
          <cell r="E836" t="str">
            <v>רחובות</v>
          </cell>
          <cell r="F836" t="str">
            <v>027343409</v>
          </cell>
          <cell r="G836" t="str">
            <v>אין</v>
          </cell>
          <cell r="H836">
            <v>0</v>
          </cell>
        </row>
        <row r="837">
          <cell r="B837" t="str">
            <v>052290376</v>
          </cell>
          <cell r="C837" t="str">
            <v>מרום אילן</v>
          </cell>
          <cell r="D837">
            <v>1951</v>
          </cell>
          <cell r="E837" t="str">
            <v>רחובות</v>
          </cell>
          <cell r="F837" t="str">
            <v>052290376</v>
          </cell>
          <cell r="G837" t="str">
            <v>אין</v>
          </cell>
          <cell r="H837">
            <v>0</v>
          </cell>
        </row>
        <row r="838">
          <cell r="B838" t="str">
            <v>050338755</v>
          </cell>
          <cell r="C838" t="str">
            <v>משרקי דניאל</v>
          </cell>
          <cell r="D838">
            <v>1950</v>
          </cell>
          <cell r="E838" t="str">
            <v>רחובות</v>
          </cell>
          <cell r="F838" t="str">
            <v>050338755</v>
          </cell>
          <cell r="G838" t="str">
            <v>אין</v>
          </cell>
          <cell r="H838">
            <v>0</v>
          </cell>
        </row>
        <row r="839">
          <cell r="B839" t="str">
            <v>054711676</v>
          </cell>
          <cell r="C839" t="str">
            <v>עיני אורי</v>
          </cell>
          <cell r="D839">
            <v>1957</v>
          </cell>
          <cell r="E839" t="str">
            <v>רחובות</v>
          </cell>
          <cell r="F839" t="str">
            <v>054711676</v>
          </cell>
          <cell r="G839" t="str">
            <v>אין</v>
          </cell>
          <cell r="H839">
            <v>0</v>
          </cell>
        </row>
        <row r="840">
          <cell r="B840" t="str">
            <v>005002100</v>
          </cell>
          <cell r="C840" t="str">
            <v>פלד אריה</v>
          </cell>
          <cell r="D840">
            <v>1944</v>
          </cell>
          <cell r="E840" t="str">
            <v>רחובות</v>
          </cell>
          <cell r="F840" t="str">
            <v>005002100</v>
          </cell>
          <cell r="G840" t="str">
            <v>אין</v>
          </cell>
          <cell r="H840">
            <v>0</v>
          </cell>
        </row>
        <row r="841">
          <cell r="B841" t="str">
            <v>054716683</v>
          </cell>
          <cell r="C841" t="str">
            <v>עמרני רם</v>
          </cell>
          <cell r="D841">
            <v>1957</v>
          </cell>
          <cell r="E841" t="str">
            <v>רחובות</v>
          </cell>
          <cell r="F841" t="str">
            <v>054716683</v>
          </cell>
          <cell r="G841" t="str">
            <v>יש</v>
          </cell>
          <cell r="H841">
            <v>44710</v>
          </cell>
        </row>
        <row r="842">
          <cell r="B842">
            <v>0</v>
          </cell>
          <cell r="C842">
            <v>0</v>
          </cell>
          <cell r="D842">
            <v>0</v>
          </cell>
          <cell r="E842">
            <v>0</v>
          </cell>
          <cell r="F842">
            <v>0</v>
          </cell>
          <cell r="G842" t="str">
            <v>אין</v>
          </cell>
          <cell r="H842">
            <v>0</v>
          </cell>
        </row>
        <row r="843">
          <cell r="B843">
            <v>0</v>
          </cell>
          <cell r="C843">
            <v>0</v>
          </cell>
          <cell r="D843">
            <v>0</v>
          </cell>
          <cell r="E843">
            <v>0</v>
          </cell>
          <cell r="F843">
            <v>0</v>
          </cell>
          <cell r="G843" t="str">
            <v>אין</v>
          </cell>
          <cell r="H843">
            <v>0</v>
          </cell>
        </row>
        <row r="844">
          <cell r="B844">
            <v>0</v>
          </cell>
          <cell r="C844">
            <v>0</v>
          </cell>
          <cell r="D844">
            <v>0</v>
          </cell>
          <cell r="E844">
            <v>0</v>
          </cell>
          <cell r="F844">
            <v>0</v>
          </cell>
          <cell r="G844" t="str">
            <v>אין</v>
          </cell>
          <cell r="H844">
            <v>0</v>
          </cell>
        </row>
        <row r="845">
          <cell r="B845">
            <v>0</v>
          </cell>
          <cell r="C845">
            <v>0</v>
          </cell>
          <cell r="D845">
            <v>0</v>
          </cell>
          <cell r="E845">
            <v>0</v>
          </cell>
          <cell r="F845">
            <v>0</v>
          </cell>
          <cell r="G845" t="str">
            <v>אין</v>
          </cell>
          <cell r="H845">
            <v>0</v>
          </cell>
        </row>
        <row r="846">
          <cell r="B846">
            <v>0</v>
          </cell>
          <cell r="C846">
            <v>0</v>
          </cell>
          <cell r="D846">
            <v>0</v>
          </cell>
          <cell r="E846">
            <v>0</v>
          </cell>
          <cell r="F846">
            <v>0</v>
          </cell>
          <cell r="G846" t="str">
            <v>אין</v>
          </cell>
          <cell r="H846">
            <v>0</v>
          </cell>
        </row>
        <row r="847">
          <cell r="B847">
            <v>0</v>
          </cell>
          <cell r="C847">
            <v>0</v>
          </cell>
          <cell r="D847">
            <v>0</v>
          </cell>
          <cell r="E847">
            <v>0</v>
          </cell>
          <cell r="F847">
            <v>0</v>
          </cell>
          <cell r="G847" t="str">
            <v>אין</v>
          </cell>
          <cell r="H847">
            <v>0</v>
          </cell>
        </row>
        <row r="848">
          <cell r="B848">
            <v>0</v>
          </cell>
          <cell r="C848">
            <v>0</v>
          </cell>
          <cell r="D848">
            <v>0</v>
          </cell>
          <cell r="E848">
            <v>0</v>
          </cell>
          <cell r="F848">
            <v>0</v>
          </cell>
          <cell r="G848" t="str">
            <v>אין</v>
          </cell>
          <cell r="H848">
            <v>0</v>
          </cell>
        </row>
        <row r="849">
          <cell r="B849">
            <v>0</v>
          </cell>
          <cell r="C849">
            <v>0</v>
          </cell>
          <cell r="D849">
            <v>0</v>
          </cell>
          <cell r="E849">
            <v>0</v>
          </cell>
          <cell r="F849">
            <v>0</v>
          </cell>
          <cell r="G849" t="str">
            <v>אין</v>
          </cell>
          <cell r="H849">
            <v>0</v>
          </cell>
        </row>
        <row r="850">
          <cell r="B850">
            <v>0</v>
          </cell>
          <cell r="C850">
            <v>0</v>
          </cell>
          <cell r="D850">
            <v>0</v>
          </cell>
          <cell r="E850">
            <v>0</v>
          </cell>
          <cell r="F850">
            <v>0</v>
          </cell>
          <cell r="G850" t="str">
            <v>אין</v>
          </cell>
          <cell r="H850">
            <v>0</v>
          </cell>
        </row>
        <row r="851">
          <cell r="B851">
            <v>0</v>
          </cell>
          <cell r="C851">
            <v>0</v>
          </cell>
          <cell r="D851">
            <v>0</v>
          </cell>
          <cell r="E851">
            <v>0</v>
          </cell>
          <cell r="F851">
            <v>0</v>
          </cell>
          <cell r="G851" t="str">
            <v>אין</v>
          </cell>
          <cell r="H851">
            <v>0</v>
          </cell>
        </row>
        <row r="852">
          <cell r="B852" t="str">
            <v>ת.ז</v>
          </cell>
          <cell r="C852" t="str">
            <v>שם השחקן</v>
          </cell>
          <cell r="D852" t="str">
            <v>ת. לידה</v>
          </cell>
          <cell r="E852" t="str">
            <v>מועדון</v>
          </cell>
          <cell r="F852" t="str">
            <v>ת.ז</v>
          </cell>
          <cell r="G852" t="str">
            <v>א. רפואי</v>
          </cell>
          <cell r="H852" t="str">
            <v>ת. אישור</v>
          </cell>
        </row>
        <row r="853">
          <cell r="B853" t="str">
            <v>333603819</v>
          </cell>
          <cell r="C853" t="str">
            <v>בירר פלג</v>
          </cell>
          <cell r="D853">
            <v>2010</v>
          </cell>
          <cell r="E853" t="str">
            <v>שוהם ד.צ</v>
          </cell>
          <cell r="F853" t="str">
            <v>333603819</v>
          </cell>
          <cell r="G853" t="str">
            <v>יש</v>
          </cell>
          <cell r="H853">
            <v>45158</v>
          </cell>
        </row>
        <row r="854">
          <cell r="B854" t="str">
            <v>029082740</v>
          </cell>
          <cell r="C854" t="str">
            <v>גיבר אילן</v>
          </cell>
          <cell r="D854">
            <v>1972</v>
          </cell>
          <cell r="E854" t="str">
            <v>שוהם</v>
          </cell>
          <cell r="F854" t="str">
            <v>029082740</v>
          </cell>
          <cell r="G854" t="str">
            <v>אין</v>
          </cell>
          <cell r="H854">
            <v>0</v>
          </cell>
        </row>
        <row r="855">
          <cell r="B855" t="str">
            <v>325702454</v>
          </cell>
          <cell r="C855" t="str">
            <v>גיבר אריאל</v>
          </cell>
          <cell r="D855">
            <v>2003</v>
          </cell>
          <cell r="E855" t="str">
            <v>שוהם ד.צ</v>
          </cell>
          <cell r="F855" t="str">
            <v>325702454</v>
          </cell>
          <cell r="G855" t="str">
            <v>אין</v>
          </cell>
          <cell r="H855">
            <v>0</v>
          </cell>
        </row>
        <row r="856">
          <cell r="B856" t="str">
            <v>218966646</v>
          </cell>
          <cell r="C856" t="str">
            <v>גרשון גלעד</v>
          </cell>
          <cell r="D856">
            <v>2010</v>
          </cell>
          <cell r="E856" t="str">
            <v>שוהם ד.צ</v>
          </cell>
          <cell r="F856" t="str">
            <v>218966646</v>
          </cell>
          <cell r="G856" t="str">
            <v>אין</v>
          </cell>
          <cell r="H856">
            <v>0</v>
          </cell>
        </row>
        <row r="857">
          <cell r="B857" t="str">
            <v>064341373</v>
          </cell>
          <cell r="C857" t="str">
            <v>להט משה</v>
          </cell>
          <cell r="D857">
            <v>1947</v>
          </cell>
          <cell r="E857" t="str">
            <v>שוהם</v>
          </cell>
          <cell r="F857" t="str">
            <v>064341373</v>
          </cell>
          <cell r="G857" t="str">
            <v>אין</v>
          </cell>
          <cell r="H857">
            <v>0</v>
          </cell>
        </row>
        <row r="858">
          <cell r="B858" t="str">
            <v>331787655</v>
          </cell>
          <cell r="C858" t="str">
            <v>פז אורי</v>
          </cell>
          <cell r="D858">
            <v>2009</v>
          </cell>
          <cell r="E858" t="str">
            <v>שוהם ד.צ</v>
          </cell>
          <cell r="F858" t="str">
            <v>331787655</v>
          </cell>
          <cell r="G858" t="str">
            <v>אין</v>
          </cell>
          <cell r="H858">
            <v>0</v>
          </cell>
        </row>
        <row r="859">
          <cell r="B859" t="str">
            <v>220398838</v>
          </cell>
          <cell r="C859" t="str">
            <v>פישמן אלון</v>
          </cell>
          <cell r="D859">
            <v>2011</v>
          </cell>
          <cell r="E859" t="str">
            <v>שוהם ד.צ</v>
          </cell>
          <cell r="F859" t="str">
            <v>220398838</v>
          </cell>
          <cell r="G859" t="str">
            <v>אין</v>
          </cell>
          <cell r="H859">
            <v>0</v>
          </cell>
        </row>
        <row r="860">
          <cell r="B860">
            <v>0</v>
          </cell>
          <cell r="C860">
            <v>0</v>
          </cell>
          <cell r="D860">
            <v>0</v>
          </cell>
          <cell r="E860">
            <v>0</v>
          </cell>
          <cell r="F860">
            <v>0</v>
          </cell>
          <cell r="G860">
            <v>0</v>
          </cell>
          <cell r="H860">
            <v>0</v>
          </cell>
        </row>
        <row r="861">
          <cell r="B861">
            <v>0</v>
          </cell>
          <cell r="C861">
            <v>0</v>
          </cell>
          <cell r="D861">
            <v>0</v>
          </cell>
          <cell r="E861">
            <v>0</v>
          </cell>
          <cell r="F861">
            <v>0</v>
          </cell>
          <cell r="G861">
            <v>0</v>
          </cell>
          <cell r="H861">
            <v>0</v>
          </cell>
        </row>
        <row r="862">
          <cell r="B862">
            <v>0</v>
          </cell>
          <cell r="C862">
            <v>0</v>
          </cell>
          <cell r="D862">
            <v>0</v>
          </cell>
          <cell r="E862">
            <v>0</v>
          </cell>
          <cell r="F862">
            <v>0</v>
          </cell>
          <cell r="G862">
            <v>0</v>
          </cell>
          <cell r="H862">
            <v>0</v>
          </cell>
        </row>
        <row r="863">
          <cell r="B863">
            <v>0</v>
          </cell>
          <cell r="C863">
            <v>0</v>
          </cell>
          <cell r="D863">
            <v>0</v>
          </cell>
          <cell r="E863">
            <v>0</v>
          </cell>
          <cell r="F863">
            <v>0</v>
          </cell>
          <cell r="G863">
            <v>0</v>
          </cell>
          <cell r="H863">
            <v>0</v>
          </cell>
        </row>
        <row r="864">
          <cell r="B864">
            <v>0</v>
          </cell>
          <cell r="C864">
            <v>0</v>
          </cell>
          <cell r="D864">
            <v>0</v>
          </cell>
          <cell r="E864">
            <v>0</v>
          </cell>
          <cell r="F864">
            <v>0</v>
          </cell>
          <cell r="G864">
            <v>0</v>
          </cell>
          <cell r="H864">
            <v>0</v>
          </cell>
        </row>
        <row r="865">
          <cell r="B865">
            <v>0</v>
          </cell>
          <cell r="C865">
            <v>0</v>
          </cell>
          <cell r="D865">
            <v>0</v>
          </cell>
          <cell r="E865">
            <v>0</v>
          </cell>
          <cell r="F865">
            <v>0</v>
          </cell>
          <cell r="G865">
            <v>0</v>
          </cell>
          <cell r="H865">
            <v>0</v>
          </cell>
        </row>
        <row r="866">
          <cell r="B866">
            <v>0</v>
          </cell>
          <cell r="C866">
            <v>0</v>
          </cell>
          <cell r="D866">
            <v>0</v>
          </cell>
          <cell r="E866">
            <v>0</v>
          </cell>
          <cell r="F866">
            <v>0</v>
          </cell>
          <cell r="G866">
            <v>0</v>
          </cell>
          <cell r="H866">
            <v>0</v>
          </cell>
        </row>
        <row r="867">
          <cell r="B867">
            <v>0</v>
          </cell>
          <cell r="C867">
            <v>0</v>
          </cell>
          <cell r="D867">
            <v>0</v>
          </cell>
          <cell r="E867">
            <v>0</v>
          </cell>
          <cell r="F867">
            <v>0</v>
          </cell>
          <cell r="G867">
            <v>0</v>
          </cell>
          <cell r="H867">
            <v>0</v>
          </cell>
        </row>
        <row r="870">
          <cell r="B870" t="str">
            <v>ת.ז</v>
          </cell>
          <cell r="C870" t="str">
            <v>שם השחקן</v>
          </cell>
          <cell r="D870" t="str">
            <v>ת. לידה</v>
          </cell>
          <cell r="E870" t="str">
            <v>מועדון</v>
          </cell>
          <cell r="F870" t="str">
            <v>ת.ז</v>
          </cell>
          <cell r="G870" t="str">
            <v>א. רפואי</v>
          </cell>
          <cell r="H870" t="str">
            <v>ת. אישור</v>
          </cell>
        </row>
        <row r="871">
          <cell r="B871" t="str">
            <v>052754405</v>
          </cell>
          <cell r="C871" t="str">
            <v>אדלר נחום</v>
          </cell>
          <cell r="D871">
            <v>1954</v>
          </cell>
          <cell r="E871" t="str">
            <v>תל אביב</v>
          </cell>
          <cell r="F871" t="str">
            <v>052754405</v>
          </cell>
          <cell r="G871" t="str">
            <v>יש</v>
          </cell>
          <cell r="H871">
            <v>43692</v>
          </cell>
        </row>
        <row r="872">
          <cell r="B872" t="str">
            <v>050700764</v>
          </cell>
          <cell r="C872" t="str">
            <v>אחיטוב פנינה</v>
          </cell>
          <cell r="D872">
            <v>1951</v>
          </cell>
          <cell r="E872" t="str">
            <v>תל אביב</v>
          </cell>
          <cell r="F872" t="str">
            <v>050700764</v>
          </cell>
          <cell r="G872" t="str">
            <v>אין</v>
          </cell>
          <cell r="H872">
            <v>0</v>
          </cell>
        </row>
        <row r="873">
          <cell r="B873" t="str">
            <v>200433290</v>
          </cell>
          <cell r="C873" t="str">
            <v>אלנר חרות רוני</v>
          </cell>
          <cell r="D873" t="str">
            <v>1988</v>
          </cell>
          <cell r="E873" t="str">
            <v>תל אביב</v>
          </cell>
          <cell r="F873" t="str">
            <v>200433290</v>
          </cell>
          <cell r="G873" t="str">
            <v>אין</v>
          </cell>
          <cell r="H873">
            <v>0</v>
          </cell>
        </row>
        <row r="874">
          <cell r="B874" t="str">
            <v>003818424</v>
          </cell>
          <cell r="C874" t="str">
            <v>בן גרא אהוד</v>
          </cell>
          <cell r="D874">
            <v>1949</v>
          </cell>
          <cell r="E874" t="str">
            <v>תל אביב</v>
          </cell>
          <cell r="F874" t="str">
            <v>003818424</v>
          </cell>
          <cell r="G874" t="str">
            <v>אין</v>
          </cell>
          <cell r="H874">
            <v>0</v>
          </cell>
        </row>
        <row r="875">
          <cell r="B875" t="str">
            <v>008367989</v>
          </cell>
          <cell r="C875" t="str">
            <v>דגן אסתר</v>
          </cell>
          <cell r="D875">
            <v>1949</v>
          </cell>
          <cell r="E875" t="str">
            <v>תל אביב</v>
          </cell>
          <cell r="F875" t="str">
            <v>008367989</v>
          </cell>
          <cell r="G875" t="str">
            <v>אין</v>
          </cell>
          <cell r="H875">
            <v>0</v>
          </cell>
        </row>
        <row r="876">
          <cell r="B876" t="str">
            <v>042919084</v>
          </cell>
          <cell r="C876" t="str">
            <v>דקל שאול</v>
          </cell>
          <cell r="D876">
            <v>1943</v>
          </cell>
          <cell r="E876" t="str">
            <v>תל אביב</v>
          </cell>
          <cell r="F876" t="str">
            <v>042919084</v>
          </cell>
          <cell r="G876" t="str">
            <v>אין</v>
          </cell>
          <cell r="H876">
            <v>0</v>
          </cell>
        </row>
        <row r="877">
          <cell r="B877" t="str">
            <v>031442809</v>
          </cell>
          <cell r="C877" t="str">
            <v>הכספי רביב</v>
          </cell>
          <cell r="D877">
            <v>1978</v>
          </cell>
          <cell r="E877" t="str">
            <v>תל אביב</v>
          </cell>
          <cell r="F877" t="str">
            <v>031442809</v>
          </cell>
          <cell r="G877" t="str">
            <v>אין</v>
          </cell>
          <cell r="H877">
            <v>0</v>
          </cell>
        </row>
        <row r="878">
          <cell r="B878" t="str">
            <v>058891581</v>
          </cell>
          <cell r="C878" t="str">
            <v>הרשקוביץ אבשלום</v>
          </cell>
          <cell r="D878">
            <v>1964</v>
          </cell>
          <cell r="E878" t="str">
            <v>תל אביב</v>
          </cell>
          <cell r="F878" t="str">
            <v>058891581</v>
          </cell>
          <cell r="G878" t="str">
            <v>אין</v>
          </cell>
          <cell r="H878">
            <v>0</v>
          </cell>
        </row>
        <row r="879">
          <cell r="B879" t="str">
            <v>000022962</v>
          </cell>
          <cell r="C879" t="str">
            <v>ורד אלכס</v>
          </cell>
          <cell r="D879">
            <v>1949</v>
          </cell>
          <cell r="E879" t="str">
            <v>תל אביב</v>
          </cell>
          <cell r="F879" t="str">
            <v>000022962</v>
          </cell>
          <cell r="G879" t="str">
            <v>אין</v>
          </cell>
          <cell r="H879">
            <v>0</v>
          </cell>
        </row>
        <row r="880">
          <cell r="B880" t="str">
            <v>054633508</v>
          </cell>
          <cell r="C880" t="str">
            <v>חזן אבי</v>
          </cell>
          <cell r="D880">
            <v>1957</v>
          </cell>
          <cell r="E880" t="str">
            <v>תל אביב</v>
          </cell>
          <cell r="F880" t="str">
            <v>054633508</v>
          </cell>
          <cell r="G880" t="str">
            <v>אין</v>
          </cell>
          <cell r="H880">
            <v>0</v>
          </cell>
        </row>
        <row r="881">
          <cell r="B881" t="str">
            <v>054892054</v>
          </cell>
          <cell r="C881" t="str">
            <v>חי אברהם</v>
          </cell>
          <cell r="D881">
            <v>1957</v>
          </cell>
          <cell r="E881" t="str">
            <v>תל אביב</v>
          </cell>
          <cell r="F881" t="str">
            <v>054892054</v>
          </cell>
          <cell r="G881" t="str">
            <v>אין</v>
          </cell>
          <cell r="H881">
            <v>0</v>
          </cell>
        </row>
        <row r="882">
          <cell r="B882" t="str">
            <v>055109094</v>
          </cell>
          <cell r="C882" t="str">
            <v>יוסף זוהר</v>
          </cell>
          <cell r="D882">
            <v>1958</v>
          </cell>
          <cell r="E882" t="str">
            <v>תל אביב</v>
          </cell>
          <cell r="F882" t="str">
            <v>055109094</v>
          </cell>
          <cell r="G882" t="str">
            <v>אין</v>
          </cell>
          <cell r="H882">
            <v>0</v>
          </cell>
        </row>
        <row r="883">
          <cell r="B883" t="str">
            <v>060517810</v>
          </cell>
          <cell r="C883" t="str">
            <v>ימיני הילה</v>
          </cell>
          <cell r="D883">
            <v>1982</v>
          </cell>
          <cell r="E883" t="str">
            <v>תל אביב</v>
          </cell>
          <cell r="F883" t="str">
            <v>060517810</v>
          </cell>
          <cell r="G883" t="str">
            <v>יש</v>
          </cell>
          <cell r="H883">
            <v>43692</v>
          </cell>
        </row>
        <row r="884">
          <cell r="B884" t="str">
            <v>040036147</v>
          </cell>
          <cell r="C884" t="str">
            <v>ימיני יניב</v>
          </cell>
          <cell r="D884">
            <v>1981</v>
          </cell>
          <cell r="E884" t="str">
            <v>תל אביב</v>
          </cell>
          <cell r="F884" t="str">
            <v>040036147</v>
          </cell>
          <cell r="G884" t="str">
            <v>אין</v>
          </cell>
          <cell r="H884">
            <v>0</v>
          </cell>
        </row>
        <row r="885">
          <cell r="B885" t="str">
            <v>052105517</v>
          </cell>
          <cell r="C885" t="str">
            <v>ימיני פנינה</v>
          </cell>
          <cell r="D885">
            <v>1953</v>
          </cell>
          <cell r="E885" t="str">
            <v>תל אביב</v>
          </cell>
          <cell r="F885" t="str">
            <v>052105517</v>
          </cell>
          <cell r="G885" t="str">
            <v>אין</v>
          </cell>
          <cell r="H885">
            <v>0</v>
          </cell>
        </row>
        <row r="886">
          <cell r="B886" t="str">
            <v>062807839</v>
          </cell>
          <cell r="C886" t="str">
            <v>כהן- אלורו מיכאל</v>
          </cell>
          <cell r="D886">
            <v>1947</v>
          </cell>
          <cell r="E886" t="str">
            <v>תל אביב</v>
          </cell>
          <cell r="F886" t="str">
            <v>062807839</v>
          </cell>
          <cell r="G886" t="str">
            <v>אין</v>
          </cell>
          <cell r="H886">
            <v>0</v>
          </cell>
        </row>
        <row r="887">
          <cell r="B887" t="str">
            <v>067170381</v>
          </cell>
          <cell r="C887" t="str">
            <v>מולכו מריו</v>
          </cell>
          <cell r="D887">
            <v>1954</v>
          </cell>
          <cell r="E887" t="str">
            <v>תל אביב</v>
          </cell>
          <cell r="F887" t="str">
            <v>067170381</v>
          </cell>
          <cell r="G887" t="str">
            <v>אין</v>
          </cell>
          <cell r="H887">
            <v>0</v>
          </cell>
        </row>
        <row r="888">
          <cell r="B888" t="str">
            <v>069072692</v>
          </cell>
          <cell r="C888" t="str">
            <v>סיבוני מרק</v>
          </cell>
          <cell r="D888">
            <v>1934</v>
          </cell>
          <cell r="E888" t="str">
            <v>תל אביב</v>
          </cell>
          <cell r="F888" t="str">
            <v>069072692</v>
          </cell>
          <cell r="G888" t="str">
            <v>אין</v>
          </cell>
          <cell r="H888">
            <v>0</v>
          </cell>
        </row>
        <row r="889">
          <cell r="B889" t="str">
            <v>067809517</v>
          </cell>
          <cell r="C889" t="str">
            <v>סמדג'ה אברהם</v>
          </cell>
          <cell r="D889">
            <v>1942</v>
          </cell>
          <cell r="E889" t="str">
            <v>תל אביב</v>
          </cell>
          <cell r="F889" t="str">
            <v>067809517</v>
          </cell>
          <cell r="G889" t="str">
            <v>אין</v>
          </cell>
          <cell r="H889">
            <v>0</v>
          </cell>
        </row>
        <row r="890">
          <cell r="B890" t="str">
            <v>2149599</v>
          </cell>
          <cell r="C890" t="str">
            <v>פלג יעקב</v>
          </cell>
          <cell r="D890">
            <v>1947</v>
          </cell>
          <cell r="E890" t="str">
            <v>תל אביב</v>
          </cell>
          <cell r="F890" t="str">
            <v>2149599</v>
          </cell>
          <cell r="G890" t="str">
            <v>אין</v>
          </cell>
          <cell r="H890">
            <v>0</v>
          </cell>
        </row>
        <row r="891">
          <cell r="B891" t="str">
            <v>003847191</v>
          </cell>
          <cell r="C891" t="str">
            <v>קורדובה עמיאל</v>
          </cell>
          <cell r="D891">
            <v>1947</v>
          </cell>
          <cell r="E891" t="str">
            <v>תל אביב</v>
          </cell>
          <cell r="F891" t="str">
            <v>003847191</v>
          </cell>
          <cell r="G891" t="str">
            <v>אין</v>
          </cell>
          <cell r="H891">
            <v>0</v>
          </cell>
        </row>
        <row r="892">
          <cell r="B892" t="str">
            <v>301799359</v>
          </cell>
          <cell r="C892" t="str">
            <v>רוזנצוויג צור</v>
          </cell>
          <cell r="D892">
            <v>1988</v>
          </cell>
          <cell r="E892" t="str">
            <v>תל אביב</v>
          </cell>
          <cell r="F892" t="str">
            <v>301799359</v>
          </cell>
          <cell r="G892" t="str">
            <v>אין</v>
          </cell>
          <cell r="H892">
            <v>0</v>
          </cell>
        </row>
        <row r="893">
          <cell r="B893" t="str">
            <v>023639511</v>
          </cell>
          <cell r="C893" t="str">
            <v>רחמים שלום</v>
          </cell>
          <cell r="D893">
            <v>1968</v>
          </cell>
          <cell r="E893" t="str">
            <v>תל אביב</v>
          </cell>
          <cell r="F893" t="str">
            <v>023639511</v>
          </cell>
          <cell r="G893" t="str">
            <v>אין</v>
          </cell>
          <cell r="H893">
            <v>0</v>
          </cell>
        </row>
        <row r="894">
          <cell r="B894" t="str">
            <v>051990547</v>
          </cell>
          <cell r="C894" t="str">
            <v>שלו יובל</v>
          </cell>
          <cell r="D894">
            <v>1954</v>
          </cell>
          <cell r="E894" t="str">
            <v>תל אביב</v>
          </cell>
          <cell r="F894" t="str">
            <v>051990547</v>
          </cell>
          <cell r="G894" t="str">
            <v>אין</v>
          </cell>
          <cell r="H894">
            <v>0</v>
          </cell>
        </row>
        <row r="895">
          <cell r="B895" t="str">
            <v>327577409</v>
          </cell>
          <cell r="C895" t="str">
            <v>פינק מתן</v>
          </cell>
          <cell r="D895">
            <v>2004</v>
          </cell>
          <cell r="E895" t="str">
            <v>תל אביב ד.צ</v>
          </cell>
          <cell r="F895" t="str">
            <v>327577409</v>
          </cell>
          <cell r="G895" t="str">
            <v>אין</v>
          </cell>
          <cell r="H895">
            <v>0</v>
          </cell>
        </row>
        <row r="896">
          <cell r="B896" t="str">
            <v>051350163</v>
          </cell>
          <cell r="C896" t="str">
            <v>כהן עמי</v>
          </cell>
          <cell r="D896">
            <v>1952</v>
          </cell>
          <cell r="E896" t="str">
            <v>תל אביב</v>
          </cell>
          <cell r="F896" t="str">
            <v>051350163</v>
          </cell>
          <cell r="G896" t="str">
            <v>אין</v>
          </cell>
          <cell r="H896">
            <v>0</v>
          </cell>
        </row>
        <row r="897">
          <cell r="B897" t="str">
            <v>346418601</v>
          </cell>
          <cell r="C897" t="str">
            <v>לוי יוסף</v>
          </cell>
          <cell r="D897">
            <v>1950</v>
          </cell>
          <cell r="E897" t="str">
            <v>תל אביב</v>
          </cell>
          <cell r="F897" t="str">
            <v>346418601</v>
          </cell>
          <cell r="G897" t="str">
            <v>אין</v>
          </cell>
          <cell r="H897">
            <v>0</v>
          </cell>
        </row>
        <row r="898">
          <cell r="B898" t="str">
            <v>051983658</v>
          </cell>
          <cell r="C898" t="str">
            <v>פלטי כרמל</v>
          </cell>
          <cell r="D898">
            <v>1954</v>
          </cell>
          <cell r="E898" t="str">
            <v>תל אביב</v>
          </cell>
          <cell r="F898" t="str">
            <v>051983658</v>
          </cell>
          <cell r="G898" t="str">
            <v>אין</v>
          </cell>
          <cell r="H898">
            <v>0</v>
          </cell>
        </row>
        <row r="899">
          <cell r="B899" t="str">
            <v>059255489</v>
          </cell>
          <cell r="C899" t="str">
            <v>יפתח  סטריק</v>
          </cell>
          <cell r="D899">
            <v>1965</v>
          </cell>
          <cell r="E899" t="str">
            <v>תל אביב</v>
          </cell>
          <cell r="F899" t="str">
            <v>059255489</v>
          </cell>
          <cell r="G899" t="str">
            <v>אין</v>
          </cell>
          <cell r="H899">
            <v>0</v>
          </cell>
        </row>
        <row r="900">
          <cell r="B900">
            <v>0</v>
          </cell>
          <cell r="C900">
            <v>0</v>
          </cell>
          <cell r="D900">
            <v>0</v>
          </cell>
          <cell r="E900">
            <v>0</v>
          </cell>
          <cell r="F900">
            <v>0</v>
          </cell>
          <cell r="G900" t="str">
            <v>אין</v>
          </cell>
          <cell r="H900">
            <v>0</v>
          </cell>
        </row>
        <row r="901">
          <cell r="B901">
            <v>0</v>
          </cell>
          <cell r="C901">
            <v>0</v>
          </cell>
          <cell r="D901">
            <v>0</v>
          </cell>
          <cell r="E901">
            <v>0</v>
          </cell>
          <cell r="F901">
            <v>0</v>
          </cell>
          <cell r="G901" t="str">
            <v>אין</v>
          </cell>
          <cell r="H901">
            <v>0</v>
          </cell>
        </row>
        <row r="902">
          <cell r="B902">
            <v>0</v>
          </cell>
          <cell r="C902">
            <v>0</v>
          </cell>
          <cell r="D902">
            <v>0</v>
          </cell>
          <cell r="E902">
            <v>0</v>
          </cell>
          <cell r="F902">
            <v>0</v>
          </cell>
          <cell r="G902" t="str">
            <v>אין</v>
          </cell>
          <cell r="H902">
            <v>0</v>
          </cell>
        </row>
        <row r="903">
          <cell r="B903">
            <v>0</v>
          </cell>
          <cell r="C903">
            <v>0</v>
          </cell>
          <cell r="D903">
            <v>0</v>
          </cell>
          <cell r="E903">
            <v>0</v>
          </cell>
          <cell r="F903">
            <v>0</v>
          </cell>
          <cell r="G903" t="str">
            <v>אין</v>
          </cell>
          <cell r="H903">
            <v>0</v>
          </cell>
        </row>
        <row r="904">
          <cell r="B904">
            <v>0</v>
          </cell>
          <cell r="C904">
            <v>0</v>
          </cell>
          <cell r="D904">
            <v>0</v>
          </cell>
          <cell r="E904">
            <v>0</v>
          </cell>
          <cell r="F904">
            <v>0</v>
          </cell>
          <cell r="G904" t="str">
            <v>אין</v>
          </cell>
          <cell r="H904">
            <v>0</v>
          </cell>
        </row>
        <row r="905">
          <cell r="B905">
            <v>0</v>
          </cell>
          <cell r="C905">
            <v>0</v>
          </cell>
          <cell r="D905">
            <v>0</v>
          </cell>
          <cell r="E905">
            <v>0</v>
          </cell>
          <cell r="F905">
            <v>0</v>
          </cell>
          <cell r="G905" t="str">
            <v>אין</v>
          </cell>
          <cell r="H905">
            <v>0</v>
          </cell>
        </row>
        <row r="906">
          <cell r="B906">
            <v>0</v>
          </cell>
          <cell r="C906">
            <v>0</v>
          </cell>
          <cell r="D906">
            <v>0</v>
          </cell>
          <cell r="E906">
            <v>0</v>
          </cell>
          <cell r="F906">
            <v>0</v>
          </cell>
          <cell r="G906" t="str">
            <v>אין</v>
          </cell>
          <cell r="H906">
            <v>0</v>
          </cell>
        </row>
        <row r="907">
          <cell r="B907">
            <v>0</v>
          </cell>
          <cell r="C907">
            <v>0</v>
          </cell>
          <cell r="D907">
            <v>0</v>
          </cell>
          <cell r="E907">
            <v>0</v>
          </cell>
          <cell r="F907">
            <v>0</v>
          </cell>
          <cell r="G907" t="str">
            <v>אין</v>
          </cell>
          <cell r="H907">
            <v>0</v>
          </cell>
        </row>
        <row r="908">
          <cell r="B908">
            <v>0</v>
          </cell>
          <cell r="C908">
            <v>0</v>
          </cell>
          <cell r="D908">
            <v>0</v>
          </cell>
          <cell r="E908">
            <v>0</v>
          </cell>
          <cell r="F908">
            <v>0</v>
          </cell>
          <cell r="G908" t="str">
            <v>אין</v>
          </cell>
          <cell r="H908">
            <v>0</v>
          </cell>
        </row>
        <row r="909">
          <cell r="B909">
            <v>0</v>
          </cell>
          <cell r="C909">
            <v>0</v>
          </cell>
          <cell r="D909">
            <v>0</v>
          </cell>
          <cell r="E909">
            <v>0</v>
          </cell>
          <cell r="F909">
            <v>0</v>
          </cell>
          <cell r="G909" t="str">
            <v>אין</v>
          </cell>
          <cell r="H909">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DBB4F60-98F8-4301-BD74-8E3A89FB7426}">
  <we:reference id="wa104380955" version="3.1.2.0" store="he-IL" storeType="OMEX"/>
  <we:alternateReferences>
    <we:reference id="WA104380955" version="3.1.2.0"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B9C3C-51D5-47AC-854B-88BFECA41957}">
  <sheetPr filterMode="1"/>
  <dimension ref="A1:FS2298"/>
  <sheetViews>
    <sheetView rightToLeft="1" workbookViewId="0">
      <selection sqref="A1:E1"/>
    </sheetView>
  </sheetViews>
  <sheetFormatPr defaultColWidth="9.25" defaultRowHeight="14.25"/>
  <cols>
    <col min="1" max="1" width="16.25" style="50" customWidth="1"/>
    <col min="2" max="2" width="16.125" style="19" bestFit="1" customWidth="1"/>
    <col min="3" max="3" width="9.25" style="19"/>
    <col min="4" max="4" width="15.125" style="19" bestFit="1" customWidth="1"/>
    <col min="5" max="6" width="9.25" style="19"/>
    <col min="7" max="7" width="11.5" style="19" customWidth="1"/>
    <col min="8" max="8" width="9.25" style="19"/>
    <col min="9" max="9" width="11.75" style="19" bestFit="1" customWidth="1"/>
    <col min="10" max="10" width="9.25" style="19" bestFit="1" customWidth="1"/>
    <col min="11" max="11" width="9.875" style="19" bestFit="1" customWidth="1"/>
    <col min="12" max="12" width="9.25" style="5"/>
    <col min="13" max="13" width="23.125" style="5" bestFit="1" customWidth="1"/>
    <col min="14" max="16384" width="9.25" style="5"/>
  </cols>
  <sheetData>
    <row r="1" spans="1:14" ht="42" customHeight="1">
      <c r="A1" s="1" t="s">
        <v>0</v>
      </c>
      <c r="B1" s="2" t="s">
        <v>1</v>
      </c>
      <c r="C1" s="2" t="s">
        <v>2</v>
      </c>
      <c r="D1" s="2" t="s">
        <v>3</v>
      </c>
      <c r="E1" s="2" t="s">
        <v>4</v>
      </c>
      <c r="F1" s="2" t="s">
        <v>5</v>
      </c>
      <c r="G1" s="3" t="s">
        <v>6</v>
      </c>
      <c r="H1" s="2" t="s">
        <v>7</v>
      </c>
      <c r="I1" s="2" t="s">
        <v>8</v>
      </c>
      <c r="J1" s="2" t="s">
        <v>9</v>
      </c>
      <c r="K1" s="2" t="s">
        <v>10</v>
      </c>
      <c r="L1" s="2" t="s">
        <v>11</v>
      </c>
      <c r="M1" s="2" t="s">
        <v>12</v>
      </c>
      <c r="N1" s="4" t="s">
        <v>13</v>
      </c>
    </row>
    <row r="2" spans="1:14" hidden="1">
      <c r="A2" s="6">
        <v>334059334</v>
      </c>
      <c r="B2" s="7" t="s">
        <v>14</v>
      </c>
      <c r="C2" s="7" t="s">
        <v>15</v>
      </c>
      <c r="D2" s="8" t="s">
        <v>16</v>
      </c>
      <c r="E2" s="8"/>
      <c r="F2" s="8" t="s">
        <v>17</v>
      </c>
      <c r="G2" s="8" t="s">
        <v>18</v>
      </c>
      <c r="H2" s="8" t="s">
        <v>19</v>
      </c>
      <c r="I2" s="8" t="s">
        <v>20</v>
      </c>
      <c r="J2" s="8" t="s">
        <v>21</v>
      </c>
      <c r="K2" s="8" t="s">
        <v>22</v>
      </c>
      <c r="L2" s="8"/>
      <c r="M2" s="8"/>
      <c r="N2" s="9"/>
    </row>
    <row r="3" spans="1:14" ht="15.75" hidden="1" customHeight="1">
      <c r="A3" s="10">
        <v>209169804</v>
      </c>
      <c r="B3" s="7" t="s">
        <v>23</v>
      </c>
      <c r="C3" s="7" t="s">
        <v>24</v>
      </c>
      <c r="D3" s="8" t="s">
        <v>16</v>
      </c>
      <c r="E3" s="8"/>
      <c r="F3" s="8" t="s">
        <v>17</v>
      </c>
      <c r="G3" s="8" t="s">
        <v>18</v>
      </c>
      <c r="H3" s="8" t="s">
        <v>19</v>
      </c>
      <c r="I3" s="8" t="s">
        <v>20</v>
      </c>
      <c r="J3" s="8" t="s">
        <v>21</v>
      </c>
      <c r="K3" s="8" t="s">
        <v>22</v>
      </c>
      <c r="L3" s="8"/>
      <c r="M3" s="8"/>
    </row>
    <row r="4" spans="1:14" hidden="1">
      <c r="A4" s="6">
        <v>325028173</v>
      </c>
      <c r="B4" s="7" t="s">
        <v>25</v>
      </c>
      <c r="C4" s="7" t="s">
        <v>26</v>
      </c>
      <c r="D4" s="8" t="s">
        <v>16</v>
      </c>
      <c r="E4" s="8"/>
      <c r="F4" s="8" t="s">
        <v>17</v>
      </c>
      <c r="G4" s="8" t="s">
        <v>18</v>
      </c>
      <c r="H4" s="8" t="s">
        <v>19</v>
      </c>
      <c r="I4" s="8" t="s">
        <v>20</v>
      </c>
      <c r="J4" s="8" t="s">
        <v>21</v>
      </c>
      <c r="K4" s="8" t="s">
        <v>22</v>
      </c>
      <c r="L4" s="8"/>
      <c r="M4" s="8"/>
    </row>
    <row r="5" spans="1:14" hidden="1">
      <c r="A5" s="10">
        <v>212368336</v>
      </c>
      <c r="B5" s="7" t="s">
        <v>27</v>
      </c>
      <c r="C5" s="7" t="s">
        <v>28</v>
      </c>
      <c r="D5" s="8" t="s">
        <v>16</v>
      </c>
      <c r="E5" s="8"/>
      <c r="F5" s="8" t="s">
        <v>17</v>
      </c>
      <c r="G5" s="8" t="s">
        <v>18</v>
      </c>
      <c r="H5" s="8" t="s">
        <v>19</v>
      </c>
      <c r="I5" s="8" t="s">
        <v>20</v>
      </c>
      <c r="J5" s="8" t="s">
        <v>21</v>
      </c>
      <c r="K5" s="8" t="s">
        <v>22</v>
      </c>
      <c r="L5" s="8"/>
      <c r="M5" s="8"/>
    </row>
    <row r="6" spans="1:14" hidden="1">
      <c r="A6" s="6">
        <v>38481107</v>
      </c>
      <c r="B6" s="7" t="s">
        <v>29</v>
      </c>
      <c r="C6" s="7" t="s">
        <v>30</v>
      </c>
      <c r="D6" s="8" t="s">
        <v>16</v>
      </c>
      <c r="E6" s="8"/>
      <c r="F6" s="8" t="s">
        <v>17</v>
      </c>
      <c r="G6" s="8" t="s">
        <v>18</v>
      </c>
      <c r="H6" s="8" t="s">
        <v>19</v>
      </c>
      <c r="I6" s="8" t="s">
        <v>20</v>
      </c>
      <c r="J6" s="8" t="s">
        <v>21</v>
      </c>
      <c r="K6" s="8" t="s">
        <v>22</v>
      </c>
      <c r="L6" s="8"/>
      <c r="M6" s="8"/>
    </row>
    <row r="7" spans="1:14" hidden="1">
      <c r="A7" s="10">
        <v>211871926</v>
      </c>
      <c r="B7" s="7" t="s">
        <v>31</v>
      </c>
      <c r="C7" s="7" t="s">
        <v>32</v>
      </c>
      <c r="D7" s="8" t="s">
        <v>16</v>
      </c>
      <c r="E7" s="8"/>
      <c r="F7" s="8" t="s">
        <v>17</v>
      </c>
      <c r="G7" s="8" t="s">
        <v>18</v>
      </c>
      <c r="H7" s="8" t="s">
        <v>19</v>
      </c>
      <c r="I7" s="8" t="s">
        <v>20</v>
      </c>
      <c r="J7" s="8" t="s">
        <v>21</v>
      </c>
      <c r="K7" s="8" t="s">
        <v>22</v>
      </c>
      <c r="L7" s="8"/>
      <c r="M7" s="8"/>
    </row>
    <row r="8" spans="1:14" hidden="1">
      <c r="A8" s="6">
        <v>214255887</v>
      </c>
      <c r="B8" s="7" t="s">
        <v>33</v>
      </c>
      <c r="C8" s="7" t="s">
        <v>34</v>
      </c>
      <c r="D8" s="8" t="s">
        <v>16</v>
      </c>
      <c r="E8" s="8"/>
      <c r="F8" s="8" t="s">
        <v>17</v>
      </c>
      <c r="G8" s="8" t="s">
        <v>18</v>
      </c>
      <c r="H8" s="8" t="s">
        <v>19</v>
      </c>
      <c r="I8" s="8" t="s">
        <v>20</v>
      </c>
      <c r="J8" s="8" t="s">
        <v>21</v>
      </c>
      <c r="K8" s="8" t="s">
        <v>22</v>
      </c>
      <c r="L8" s="8"/>
      <c r="M8" s="8"/>
    </row>
    <row r="9" spans="1:14" hidden="1">
      <c r="A9" s="10">
        <v>316095058</v>
      </c>
      <c r="B9" s="7" t="s">
        <v>35</v>
      </c>
      <c r="C9" s="7" t="s">
        <v>36</v>
      </c>
      <c r="D9" s="8" t="s">
        <v>16</v>
      </c>
      <c r="E9" s="8"/>
      <c r="F9" s="8" t="s">
        <v>17</v>
      </c>
      <c r="G9" s="8" t="s">
        <v>18</v>
      </c>
      <c r="H9" s="8" t="s">
        <v>19</v>
      </c>
      <c r="I9" s="8" t="s">
        <v>20</v>
      </c>
      <c r="J9" s="8" t="s">
        <v>21</v>
      </c>
      <c r="K9" s="8" t="s">
        <v>22</v>
      </c>
      <c r="L9" s="8"/>
      <c r="M9" s="8"/>
    </row>
    <row r="10" spans="1:14" hidden="1">
      <c r="A10" s="6">
        <v>300390002</v>
      </c>
      <c r="B10" s="7" t="s">
        <v>37</v>
      </c>
      <c r="C10" s="7" t="s">
        <v>29</v>
      </c>
      <c r="D10" s="8" t="s">
        <v>16</v>
      </c>
      <c r="E10" s="8"/>
      <c r="F10" s="8" t="s">
        <v>17</v>
      </c>
      <c r="G10" s="8" t="s">
        <v>18</v>
      </c>
      <c r="H10" s="8" t="s">
        <v>19</v>
      </c>
      <c r="I10" s="8" t="s">
        <v>20</v>
      </c>
      <c r="J10" s="8" t="s">
        <v>21</v>
      </c>
      <c r="K10" s="8" t="s">
        <v>22</v>
      </c>
      <c r="L10" s="8"/>
      <c r="M10" s="8"/>
    </row>
    <row r="11" spans="1:14" hidden="1">
      <c r="A11" s="10">
        <v>315223271</v>
      </c>
      <c r="B11" s="7" t="s">
        <v>38</v>
      </c>
      <c r="C11" s="7" t="s">
        <v>39</v>
      </c>
      <c r="D11" s="8" t="s">
        <v>16</v>
      </c>
      <c r="E11" s="8"/>
      <c r="F11" s="8" t="s">
        <v>17</v>
      </c>
      <c r="G11" s="8" t="s">
        <v>18</v>
      </c>
      <c r="H11" s="8" t="s">
        <v>19</v>
      </c>
      <c r="I11" s="8" t="s">
        <v>20</v>
      </c>
      <c r="J11" s="8" t="s">
        <v>21</v>
      </c>
      <c r="K11" s="8" t="s">
        <v>22</v>
      </c>
      <c r="L11" s="8"/>
      <c r="M11" s="8"/>
    </row>
    <row r="12" spans="1:14" hidden="1">
      <c r="A12" s="6">
        <v>213404189</v>
      </c>
      <c r="B12" s="7" t="s">
        <v>40</v>
      </c>
      <c r="C12" s="7" t="s">
        <v>41</v>
      </c>
      <c r="D12" s="8" t="s">
        <v>16</v>
      </c>
      <c r="E12" s="8"/>
      <c r="F12" s="8" t="s">
        <v>17</v>
      </c>
      <c r="G12" s="8" t="s">
        <v>18</v>
      </c>
      <c r="H12" s="8" t="s">
        <v>19</v>
      </c>
      <c r="I12" s="8" t="s">
        <v>20</v>
      </c>
      <c r="J12" s="8" t="s">
        <v>21</v>
      </c>
      <c r="K12" s="8" t="s">
        <v>22</v>
      </c>
      <c r="L12" s="8"/>
      <c r="M12" s="8"/>
    </row>
    <row r="13" spans="1:14" hidden="1">
      <c r="A13" s="10">
        <v>58031220</v>
      </c>
      <c r="B13" s="7" t="s">
        <v>42</v>
      </c>
      <c r="C13" s="7" t="s">
        <v>43</v>
      </c>
      <c r="D13" s="8" t="s">
        <v>16</v>
      </c>
      <c r="E13" s="8"/>
      <c r="F13" s="8" t="s">
        <v>17</v>
      </c>
      <c r="G13" s="8" t="s">
        <v>18</v>
      </c>
      <c r="H13" s="8" t="s">
        <v>19</v>
      </c>
      <c r="I13" s="8" t="s">
        <v>20</v>
      </c>
      <c r="J13" s="8" t="s">
        <v>21</v>
      </c>
      <c r="K13" s="8" t="s">
        <v>22</v>
      </c>
      <c r="L13" s="8"/>
      <c r="M13" s="8"/>
    </row>
    <row r="14" spans="1:14" hidden="1">
      <c r="A14" s="6">
        <v>310710587</v>
      </c>
      <c r="B14" s="7" t="s">
        <v>44</v>
      </c>
      <c r="C14" s="7" t="s">
        <v>45</v>
      </c>
      <c r="D14" s="8" t="s">
        <v>16</v>
      </c>
      <c r="E14" s="8"/>
      <c r="F14" s="8" t="s">
        <v>17</v>
      </c>
      <c r="G14" s="8" t="s">
        <v>18</v>
      </c>
      <c r="H14" s="8" t="s">
        <v>19</v>
      </c>
      <c r="I14" s="8" t="s">
        <v>20</v>
      </c>
      <c r="J14" s="8" t="s">
        <v>21</v>
      </c>
      <c r="K14" s="8" t="s">
        <v>22</v>
      </c>
      <c r="L14" s="8"/>
      <c r="M14" s="8"/>
    </row>
    <row r="15" spans="1:14" hidden="1">
      <c r="A15" s="6">
        <v>324081512</v>
      </c>
      <c r="B15" s="7" t="s">
        <v>46</v>
      </c>
      <c r="C15" s="7" t="s">
        <v>47</v>
      </c>
      <c r="D15" s="8" t="s">
        <v>16</v>
      </c>
      <c r="E15" s="8"/>
      <c r="F15" s="8" t="s">
        <v>17</v>
      </c>
      <c r="G15" s="8" t="s">
        <v>18</v>
      </c>
      <c r="H15" s="8" t="s">
        <v>19</v>
      </c>
      <c r="I15" s="8" t="s">
        <v>20</v>
      </c>
      <c r="J15" s="8" t="s">
        <v>21</v>
      </c>
      <c r="K15" s="8" t="s">
        <v>22</v>
      </c>
      <c r="L15" s="8"/>
      <c r="M15" s="8"/>
    </row>
    <row r="16" spans="1:14" hidden="1">
      <c r="A16" s="10">
        <v>314131376</v>
      </c>
      <c r="B16" s="7" t="s">
        <v>48</v>
      </c>
      <c r="C16" s="7" t="s">
        <v>49</v>
      </c>
      <c r="D16" s="8" t="s">
        <v>16</v>
      </c>
      <c r="E16" s="8"/>
      <c r="F16" s="8" t="s">
        <v>17</v>
      </c>
      <c r="G16" s="8" t="s">
        <v>18</v>
      </c>
      <c r="H16" s="8" t="s">
        <v>19</v>
      </c>
      <c r="I16" s="8" t="s">
        <v>20</v>
      </c>
      <c r="J16" s="8" t="s">
        <v>21</v>
      </c>
      <c r="K16" s="8" t="s">
        <v>22</v>
      </c>
      <c r="L16" s="8"/>
      <c r="M16" s="8"/>
    </row>
    <row r="17" spans="1:13" hidden="1">
      <c r="A17" s="6">
        <v>314909763</v>
      </c>
      <c r="B17" s="7" t="s">
        <v>50</v>
      </c>
      <c r="C17" s="7" t="s">
        <v>51</v>
      </c>
      <c r="D17" s="8" t="s">
        <v>16</v>
      </c>
      <c r="E17" s="8"/>
      <c r="F17" s="8" t="s">
        <v>17</v>
      </c>
      <c r="G17" s="8" t="s">
        <v>18</v>
      </c>
      <c r="H17" s="8" t="s">
        <v>19</v>
      </c>
      <c r="I17" s="8" t="s">
        <v>20</v>
      </c>
      <c r="J17" s="8" t="s">
        <v>21</v>
      </c>
      <c r="K17" s="8" t="s">
        <v>22</v>
      </c>
      <c r="L17" s="8"/>
      <c r="M17" s="8"/>
    </row>
    <row r="18" spans="1:13" hidden="1">
      <c r="A18" s="6">
        <v>206625964</v>
      </c>
      <c r="B18" s="7" t="s">
        <v>52</v>
      </c>
      <c r="C18" s="7" t="s">
        <v>53</v>
      </c>
      <c r="D18" s="8" t="s">
        <v>16</v>
      </c>
      <c r="E18" s="8"/>
      <c r="F18" s="8" t="s">
        <v>17</v>
      </c>
      <c r="G18" s="8" t="s">
        <v>18</v>
      </c>
      <c r="H18" s="8" t="s">
        <v>19</v>
      </c>
      <c r="I18" s="8" t="s">
        <v>20</v>
      </c>
      <c r="J18" s="8" t="s">
        <v>21</v>
      </c>
      <c r="K18" s="8" t="s">
        <v>22</v>
      </c>
      <c r="L18" s="8"/>
      <c r="M18" s="8"/>
    </row>
    <row r="19" spans="1:13" hidden="1">
      <c r="A19" s="10">
        <v>208002105</v>
      </c>
      <c r="B19" s="7" t="s">
        <v>54</v>
      </c>
      <c r="C19" s="7" t="s">
        <v>55</v>
      </c>
      <c r="D19" s="8" t="s">
        <v>16</v>
      </c>
      <c r="E19" s="8"/>
      <c r="F19" s="8" t="s">
        <v>17</v>
      </c>
      <c r="G19" s="8" t="s">
        <v>18</v>
      </c>
      <c r="H19" s="8" t="s">
        <v>19</v>
      </c>
      <c r="I19" s="8" t="s">
        <v>20</v>
      </c>
      <c r="J19" s="8" t="s">
        <v>21</v>
      </c>
      <c r="K19" s="8" t="s">
        <v>22</v>
      </c>
      <c r="L19" s="8"/>
      <c r="M19" s="8"/>
    </row>
    <row r="20" spans="1:13" hidden="1">
      <c r="A20" s="6">
        <v>315832154</v>
      </c>
      <c r="B20" s="7" t="s">
        <v>56</v>
      </c>
      <c r="C20" s="7" t="s">
        <v>57</v>
      </c>
      <c r="D20" s="8" t="s">
        <v>16</v>
      </c>
      <c r="E20" s="8"/>
      <c r="F20" s="8" t="s">
        <v>17</v>
      </c>
      <c r="G20" s="8" t="s">
        <v>18</v>
      </c>
      <c r="H20" s="8" t="s">
        <v>19</v>
      </c>
      <c r="I20" s="8" t="s">
        <v>20</v>
      </c>
      <c r="J20" s="8" t="s">
        <v>21</v>
      </c>
      <c r="K20" s="8" t="s">
        <v>22</v>
      </c>
      <c r="L20" s="8"/>
      <c r="M20" s="8"/>
    </row>
    <row r="21" spans="1:13" hidden="1">
      <c r="A21" s="6">
        <v>39484217</v>
      </c>
      <c r="B21" s="7" t="s">
        <v>58</v>
      </c>
      <c r="C21" s="7" t="s">
        <v>59</v>
      </c>
      <c r="D21" s="8" t="s">
        <v>16</v>
      </c>
      <c r="E21" s="8"/>
      <c r="F21" s="8" t="s">
        <v>17</v>
      </c>
      <c r="G21" s="8" t="s">
        <v>18</v>
      </c>
      <c r="H21" s="8" t="s">
        <v>19</v>
      </c>
      <c r="I21" s="8" t="s">
        <v>20</v>
      </c>
      <c r="J21" s="8" t="s">
        <v>21</v>
      </c>
      <c r="K21" s="8" t="s">
        <v>22</v>
      </c>
      <c r="L21" s="8"/>
      <c r="M21" s="8"/>
    </row>
    <row r="22" spans="1:13" hidden="1">
      <c r="A22" s="6">
        <v>320906084</v>
      </c>
      <c r="B22" s="7" t="s">
        <v>60</v>
      </c>
      <c r="C22" s="7" t="s">
        <v>61</v>
      </c>
      <c r="D22" s="8" t="s">
        <v>16</v>
      </c>
      <c r="E22" s="8"/>
      <c r="F22" s="8" t="s">
        <v>17</v>
      </c>
      <c r="G22" s="8" t="s">
        <v>18</v>
      </c>
      <c r="H22" s="8" t="s">
        <v>19</v>
      </c>
      <c r="I22" s="8" t="s">
        <v>20</v>
      </c>
      <c r="J22" s="8" t="s">
        <v>21</v>
      </c>
      <c r="K22" s="8" t="s">
        <v>22</v>
      </c>
      <c r="L22" s="8"/>
      <c r="M22" s="8"/>
    </row>
    <row r="23" spans="1:13" hidden="1">
      <c r="A23" s="6">
        <v>512426349</v>
      </c>
      <c r="B23" s="7" t="s">
        <v>62</v>
      </c>
      <c r="C23" s="7" t="s">
        <v>63</v>
      </c>
      <c r="D23" s="8" t="s">
        <v>16</v>
      </c>
      <c r="E23" s="8"/>
      <c r="F23" s="8" t="s">
        <v>17</v>
      </c>
      <c r="G23" s="8" t="s">
        <v>64</v>
      </c>
      <c r="H23" s="8" t="s">
        <v>65</v>
      </c>
      <c r="I23" s="8" t="s">
        <v>20</v>
      </c>
      <c r="J23" s="8" t="s">
        <v>21</v>
      </c>
      <c r="K23" s="8" t="s">
        <v>66</v>
      </c>
      <c r="L23" s="8"/>
      <c r="M23" s="8"/>
    </row>
    <row r="24" spans="1:13" hidden="1">
      <c r="A24" s="6">
        <v>32788903</v>
      </c>
      <c r="B24" s="7" t="s">
        <v>67</v>
      </c>
      <c r="C24" s="7" t="s">
        <v>68</v>
      </c>
      <c r="D24" s="8" t="s">
        <v>16</v>
      </c>
      <c r="E24" s="8"/>
      <c r="F24" s="8" t="s">
        <v>17</v>
      </c>
      <c r="G24" s="8" t="s">
        <v>18</v>
      </c>
      <c r="H24" s="8" t="s">
        <v>19</v>
      </c>
      <c r="I24" s="8" t="s">
        <v>20</v>
      </c>
      <c r="J24" s="8" t="s">
        <v>21</v>
      </c>
      <c r="K24" s="8" t="s">
        <v>22</v>
      </c>
      <c r="L24" s="8"/>
      <c r="M24" s="8"/>
    </row>
    <row r="25" spans="1:13" hidden="1">
      <c r="A25" s="6">
        <v>28702819</v>
      </c>
      <c r="B25" s="7" t="s">
        <v>69</v>
      </c>
      <c r="C25" s="7" t="s">
        <v>70</v>
      </c>
      <c r="D25" s="8" t="s">
        <v>16</v>
      </c>
      <c r="E25" s="8"/>
      <c r="F25" s="8" t="s">
        <v>17</v>
      </c>
      <c r="G25" s="8" t="s">
        <v>18</v>
      </c>
      <c r="H25" s="8" t="s">
        <v>19</v>
      </c>
      <c r="I25" s="8" t="s">
        <v>20</v>
      </c>
      <c r="J25" s="8" t="s">
        <v>21</v>
      </c>
      <c r="K25" s="8" t="s">
        <v>22</v>
      </c>
      <c r="L25" s="8"/>
      <c r="M25" s="8"/>
    </row>
    <row r="26" spans="1:13" hidden="1">
      <c r="A26" s="11">
        <v>207576463</v>
      </c>
      <c r="B26" s="8" t="s">
        <v>71</v>
      </c>
      <c r="C26" s="8" t="s">
        <v>47</v>
      </c>
      <c r="D26" s="8" t="s">
        <v>72</v>
      </c>
      <c r="E26" s="8"/>
      <c r="F26" s="8" t="s">
        <v>17</v>
      </c>
      <c r="G26" s="8" t="s">
        <v>73</v>
      </c>
      <c r="H26" s="8" t="s">
        <v>74</v>
      </c>
      <c r="I26" s="8" t="s">
        <v>20</v>
      </c>
      <c r="J26" s="8" t="s">
        <v>21</v>
      </c>
      <c r="K26" s="8" t="s">
        <v>75</v>
      </c>
      <c r="L26" s="8"/>
      <c r="M26" s="8"/>
    </row>
    <row r="27" spans="1:13" hidden="1">
      <c r="A27" s="11">
        <v>310545413</v>
      </c>
      <c r="B27" s="8" t="s">
        <v>76</v>
      </c>
      <c r="C27" s="8" t="s">
        <v>77</v>
      </c>
      <c r="D27" s="8" t="s">
        <v>72</v>
      </c>
      <c r="E27" s="8"/>
      <c r="F27" s="8" t="s">
        <v>17</v>
      </c>
      <c r="G27" s="8" t="s">
        <v>73</v>
      </c>
      <c r="H27" s="8" t="s">
        <v>74</v>
      </c>
      <c r="I27" s="8" t="s">
        <v>20</v>
      </c>
      <c r="J27" s="8" t="s">
        <v>21</v>
      </c>
      <c r="K27" s="8" t="s">
        <v>75</v>
      </c>
      <c r="L27" s="8"/>
      <c r="M27" s="8"/>
    </row>
    <row r="28" spans="1:13" hidden="1">
      <c r="A28" s="11">
        <v>205519846</v>
      </c>
      <c r="B28" s="8" t="s">
        <v>78</v>
      </c>
      <c r="C28" s="8" t="s">
        <v>79</v>
      </c>
      <c r="D28" s="8" t="s">
        <v>72</v>
      </c>
      <c r="E28" s="8"/>
      <c r="F28" s="8" t="s">
        <v>17</v>
      </c>
      <c r="G28" s="8" t="s">
        <v>73</v>
      </c>
      <c r="H28" s="8" t="s">
        <v>74</v>
      </c>
      <c r="I28" s="8" t="s">
        <v>20</v>
      </c>
      <c r="J28" s="8" t="s">
        <v>21</v>
      </c>
      <c r="K28" s="8" t="s">
        <v>75</v>
      </c>
      <c r="L28" s="8"/>
      <c r="M28" s="8"/>
    </row>
    <row r="29" spans="1:13" hidden="1">
      <c r="A29" s="11">
        <v>40336927</v>
      </c>
      <c r="B29" s="8" t="s">
        <v>80</v>
      </c>
      <c r="C29" s="8" t="s">
        <v>81</v>
      </c>
      <c r="D29" s="8" t="s">
        <v>72</v>
      </c>
      <c r="E29" s="8"/>
      <c r="F29" s="8" t="s">
        <v>17</v>
      </c>
      <c r="G29" s="8" t="s">
        <v>73</v>
      </c>
      <c r="H29" s="8" t="s">
        <v>74</v>
      </c>
      <c r="I29" s="8" t="s">
        <v>20</v>
      </c>
      <c r="J29" s="8" t="s">
        <v>21</v>
      </c>
      <c r="K29" s="8" t="s">
        <v>75</v>
      </c>
      <c r="L29" s="8"/>
      <c r="M29" s="8"/>
    </row>
    <row r="30" spans="1:13" hidden="1">
      <c r="A30" s="11">
        <v>302162557</v>
      </c>
      <c r="B30" s="8" t="s">
        <v>82</v>
      </c>
      <c r="C30" s="8" t="s">
        <v>83</v>
      </c>
      <c r="D30" s="8" t="s">
        <v>72</v>
      </c>
      <c r="E30" s="8"/>
      <c r="F30" s="8" t="s">
        <v>17</v>
      </c>
      <c r="G30" s="8" t="s">
        <v>84</v>
      </c>
      <c r="H30" s="8" t="s">
        <v>74</v>
      </c>
      <c r="I30" s="8" t="s">
        <v>20</v>
      </c>
      <c r="J30" s="8" t="s">
        <v>21</v>
      </c>
      <c r="K30" s="8" t="s">
        <v>75</v>
      </c>
      <c r="L30" s="8"/>
      <c r="M30" s="8"/>
    </row>
    <row r="31" spans="1:13" hidden="1">
      <c r="A31" s="11">
        <v>306384173</v>
      </c>
      <c r="B31" s="8" t="s">
        <v>85</v>
      </c>
      <c r="C31" s="8" t="s">
        <v>86</v>
      </c>
      <c r="D31" s="8" t="s">
        <v>72</v>
      </c>
      <c r="E31" s="8"/>
      <c r="F31" s="8" t="s">
        <v>17</v>
      </c>
      <c r="G31" s="8" t="s">
        <v>73</v>
      </c>
      <c r="H31" s="8" t="s">
        <v>74</v>
      </c>
      <c r="I31" s="8" t="s">
        <v>20</v>
      </c>
      <c r="J31" s="8" t="s">
        <v>21</v>
      </c>
      <c r="K31" s="8" t="s">
        <v>75</v>
      </c>
      <c r="L31" s="8"/>
      <c r="M31" s="8"/>
    </row>
    <row r="32" spans="1:13" hidden="1">
      <c r="A32" s="11">
        <v>320586589</v>
      </c>
      <c r="B32" s="8" t="s">
        <v>87</v>
      </c>
      <c r="C32" s="8" t="s">
        <v>88</v>
      </c>
      <c r="D32" s="8" t="s">
        <v>72</v>
      </c>
      <c r="E32" s="8"/>
      <c r="F32" s="8" t="s">
        <v>17</v>
      </c>
      <c r="G32" s="8" t="s">
        <v>73</v>
      </c>
      <c r="H32" s="8" t="s">
        <v>74</v>
      </c>
      <c r="I32" s="8" t="s">
        <v>20</v>
      </c>
      <c r="J32" s="8" t="s">
        <v>21</v>
      </c>
      <c r="K32" s="8" t="s">
        <v>75</v>
      </c>
      <c r="L32" s="8"/>
      <c r="M32" s="8"/>
    </row>
    <row r="33" spans="1:13" hidden="1">
      <c r="A33" s="12">
        <v>337600977</v>
      </c>
      <c r="B33" s="13" t="s">
        <v>89</v>
      </c>
      <c r="C33" s="13" t="s">
        <v>90</v>
      </c>
      <c r="D33" s="8" t="s">
        <v>72</v>
      </c>
      <c r="E33" s="13"/>
      <c r="F33" s="8" t="s">
        <v>17</v>
      </c>
      <c r="G33" s="13" t="s">
        <v>73</v>
      </c>
      <c r="H33" s="8" t="s">
        <v>74</v>
      </c>
      <c r="I33" s="8" t="s">
        <v>20</v>
      </c>
      <c r="J33" s="8" t="s">
        <v>21</v>
      </c>
      <c r="K33" s="8" t="s">
        <v>75</v>
      </c>
      <c r="L33" s="8"/>
      <c r="M33" s="8"/>
    </row>
    <row r="34" spans="1:13" hidden="1">
      <c r="A34" s="11">
        <v>303855324</v>
      </c>
      <c r="B34" s="8" t="s">
        <v>91</v>
      </c>
      <c r="C34" s="8" t="s">
        <v>92</v>
      </c>
      <c r="D34" s="8" t="s">
        <v>72</v>
      </c>
      <c r="E34" s="8"/>
      <c r="F34" s="8" t="s">
        <v>17</v>
      </c>
      <c r="G34" s="8" t="s">
        <v>73</v>
      </c>
      <c r="H34" s="8" t="s">
        <v>74</v>
      </c>
      <c r="I34" s="8" t="s">
        <v>20</v>
      </c>
      <c r="J34" s="8" t="s">
        <v>21</v>
      </c>
      <c r="K34" s="8" t="s">
        <v>75</v>
      </c>
      <c r="L34" s="8"/>
      <c r="M34" s="8"/>
    </row>
    <row r="35" spans="1:13" hidden="1">
      <c r="A35" s="11">
        <v>306022815</v>
      </c>
      <c r="B35" s="8" t="s">
        <v>93</v>
      </c>
      <c r="C35" s="8" t="s">
        <v>94</v>
      </c>
      <c r="D35" s="8" t="s">
        <v>72</v>
      </c>
      <c r="E35" s="8"/>
      <c r="F35" s="8" t="s">
        <v>17</v>
      </c>
      <c r="G35" s="8" t="s">
        <v>73</v>
      </c>
      <c r="H35" s="8" t="s">
        <v>74</v>
      </c>
      <c r="I35" s="8" t="s">
        <v>20</v>
      </c>
      <c r="J35" s="8" t="s">
        <v>21</v>
      </c>
      <c r="K35" s="8" t="s">
        <v>75</v>
      </c>
      <c r="L35" s="8"/>
      <c r="M35" s="8"/>
    </row>
    <row r="36" spans="1:13" hidden="1">
      <c r="A36" s="11">
        <v>321772782</v>
      </c>
      <c r="B36" s="8" t="s">
        <v>95</v>
      </c>
      <c r="C36" s="8" t="s">
        <v>96</v>
      </c>
      <c r="D36" s="8" t="s">
        <v>72</v>
      </c>
      <c r="E36" s="8"/>
      <c r="F36" s="8" t="s">
        <v>17</v>
      </c>
      <c r="G36" s="8" t="s">
        <v>73</v>
      </c>
      <c r="H36" s="8" t="s">
        <v>74</v>
      </c>
      <c r="I36" s="8" t="s">
        <v>20</v>
      </c>
      <c r="J36" s="8" t="s">
        <v>21</v>
      </c>
      <c r="K36" s="8" t="s">
        <v>75</v>
      </c>
      <c r="L36" s="8"/>
      <c r="M36" s="8"/>
    </row>
    <row r="37" spans="1:13" hidden="1">
      <c r="A37" s="11">
        <v>204423545</v>
      </c>
      <c r="B37" s="8" t="s">
        <v>97</v>
      </c>
      <c r="C37" s="8" t="s">
        <v>98</v>
      </c>
      <c r="D37" s="8" t="s">
        <v>72</v>
      </c>
      <c r="E37" s="8"/>
      <c r="F37" s="8" t="s">
        <v>17</v>
      </c>
      <c r="G37" s="8" t="s">
        <v>73</v>
      </c>
      <c r="H37" s="8" t="s">
        <v>74</v>
      </c>
      <c r="I37" s="8" t="s">
        <v>20</v>
      </c>
      <c r="J37" s="8" t="s">
        <v>21</v>
      </c>
      <c r="K37" s="8" t="s">
        <v>75</v>
      </c>
      <c r="L37" s="8"/>
      <c r="M37" s="8"/>
    </row>
    <row r="38" spans="1:13" hidden="1">
      <c r="A38" s="11">
        <v>321812489</v>
      </c>
      <c r="B38" s="8" t="s">
        <v>99</v>
      </c>
      <c r="C38" s="8" t="s">
        <v>29</v>
      </c>
      <c r="D38" s="8" t="s">
        <v>72</v>
      </c>
      <c r="E38" s="8"/>
      <c r="F38" s="8" t="s">
        <v>17</v>
      </c>
      <c r="G38" s="8" t="s">
        <v>73</v>
      </c>
      <c r="H38" s="8" t="s">
        <v>74</v>
      </c>
      <c r="I38" s="8" t="s">
        <v>20</v>
      </c>
      <c r="J38" s="8" t="s">
        <v>21</v>
      </c>
      <c r="K38" s="8" t="s">
        <v>75</v>
      </c>
      <c r="L38" s="8"/>
      <c r="M38" s="8"/>
    </row>
    <row r="39" spans="1:13" hidden="1">
      <c r="A39" s="12">
        <v>31781149</v>
      </c>
      <c r="B39" s="9" t="s">
        <v>100</v>
      </c>
      <c r="C39" s="9" t="s">
        <v>101</v>
      </c>
      <c r="D39" s="9" t="s">
        <v>102</v>
      </c>
      <c r="E39" s="13"/>
      <c r="F39" s="13" t="s">
        <v>17</v>
      </c>
      <c r="G39" s="13" t="s">
        <v>103</v>
      </c>
      <c r="H39" s="13" t="s">
        <v>104</v>
      </c>
      <c r="I39" s="13" t="s">
        <v>20</v>
      </c>
      <c r="J39" s="13" t="s">
        <v>21</v>
      </c>
      <c r="K39" s="13" t="s">
        <v>105</v>
      </c>
      <c r="L39" s="13"/>
      <c r="M39" s="13"/>
    </row>
    <row r="40" spans="1:13" hidden="1">
      <c r="A40" s="12">
        <v>22554794</v>
      </c>
      <c r="B40" s="9" t="s">
        <v>106</v>
      </c>
      <c r="C40" s="9" t="s">
        <v>107</v>
      </c>
      <c r="D40" s="9" t="s">
        <v>102</v>
      </c>
      <c r="E40" s="13"/>
      <c r="F40" s="13" t="s">
        <v>17</v>
      </c>
      <c r="G40" s="13" t="s">
        <v>103</v>
      </c>
      <c r="H40" s="13" t="s">
        <v>104</v>
      </c>
      <c r="I40" s="13" t="s">
        <v>20</v>
      </c>
      <c r="J40" s="13" t="s">
        <v>21</v>
      </c>
      <c r="K40" s="13" t="s">
        <v>105</v>
      </c>
      <c r="L40" s="13"/>
      <c r="M40" s="13"/>
    </row>
    <row r="41" spans="1:13" hidden="1">
      <c r="A41" s="12">
        <v>22560536</v>
      </c>
      <c r="B41" s="9" t="s">
        <v>108</v>
      </c>
      <c r="C41" s="9" t="s">
        <v>109</v>
      </c>
      <c r="D41" s="9" t="s">
        <v>102</v>
      </c>
      <c r="E41" s="13"/>
      <c r="F41" s="13" t="s">
        <v>17</v>
      </c>
      <c r="G41" s="13" t="s">
        <v>103</v>
      </c>
      <c r="H41" s="13" t="s">
        <v>104</v>
      </c>
      <c r="I41" s="13" t="s">
        <v>20</v>
      </c>
      <c r="J41" s="13" t="s">
        <v>21</v>
      </c>
      <c r="K41" s="13" t="s">
        <v>105</v>
      </c>
      <c r="L41" s="13"/>
      <c r="M41" s="13"/>
    </row>
    <row r="42" spans="1:13" hidden="1">
      <c r="A42" s="14">
        <v>52344983</v>
      </c>
      <c r="B42" s="9" t="s">
        <v>110</v>
      </c>
      <c r="C42" s="9" t="s">
        <v>111</v>
      </c>
      <c r="D42" s="9" t="s">
        <v>102</v>
      </c>
      <c r="E42" s="9"/>
      <c r="F42" s="9" t="s">
        <v>17</v>
      </c>
      <c r="G42" s="9" t="s">
        <v>112</v>
      </c>
      <c r="H42" s="9" t="s">
        <v>113</v>
      </c>
      <c r="I42" s="9" t="s">
        <v>114</v>
      </c>
      <c r="J42" s="9" t="s">
        <v>21</v>
      </c>
      <c r="K42" s="9" t="s">
        <v>115</v>
      </c>
      <c r="L42" s="9"/>
      <c r="M42" s="9"/>
    </row>
    <row r="43" spans="1:13" hidden="1">
      <c r="A43" s="12">
        <v>37028370</v>
      </c>
      <c r="B43" s="9" t="s">
        <v>116</v>
      </c>
      <c r="C43" s="9" t="s">
        <v>24</v>
      </c>
      <c r="D43" s="9" t="s">
        <v>102</v>
      </c>
      <c r="E43" s="13"/>
      <c r="F43" s="13" t="s">
        <v>17</v>
      </c>
      <c r="G43" s="13" t="s">
        <v>103</v>
      </c>
      <c r="H43" s="13" t="s">
        <v>104</v>
      </c>
      <c r="I43" s="13" t="s">
        <v>20</v>
      </c>
      <c r="J43" s="13" t="s">
        <v>21</v>
      </c>
      <c r="K43" s="13" t="s">
        <v>105</v>
      </c>
      <c r="L43" s="13"/>
      <c r="M43" s="13"/>
    </row>
    <row r="44" spans="1:13" hidden="1">
      <c r="A44" s="12">
        <v>29064250</v>
      </c>
      <c r="B44" s="9" t="s">
        <v>117</v>
      </c>
      <c r="C44" s="9" t="s">
        <v>118</v>
      </c>
      <c r="D44" s="9" t="s">
        <v>102</v>
      </c>
      <c r="E44" s="13"/>
      <c r="F44" s="13" t="s">
        <v>17</v>
      </c>
      <c r="G44" s="15" t="s">
        <v>103</v>
      </c>
      <c r="H44" s="13" t="s">
        <v>104</v>
      </c>
      <c r="I44" s="13" t="s">
        <v>20</v>
      </c>
      <c r="J44" s="13" t="s">
        <v>21</v>
      </c>
      <c r="K44" s="13" t="s">
        <v>105</v>
      </c>
      <c r="L44" s="13"/>
      <c r="M44" s="13"/>
    </row>
    <row r="45" spans="1:13" hidden="1">
      <c r="A45" s="12">
        <v>27683754</v>
      </c>
      <c r="B45" s="9" t="s">
        <v>119</v>
      </c>
      <c r="C45" s="9" t="s">
        <v>120</v>
      </c>
      <c r="D45" s="9" t="s">
        <v>102</v>
      </c>
      <c r="E45" s="13"/>
      <c r="F45" s="13" t="s">
        <v>17</v>
      </c>
      <c r="G45" s="13" t="s">
        <v>103</v>
      </c>
      <c r="H45" s="13" t="s">
        <v>104</v>
      </c>
      <c r="I45" s="13" t="s">
        <v>20</v>
      </c>
      <c r="J45" s="13" t="s">
        <v>21</v>
      </c>
      <c r="K45" s="13" t="s">
        <v>105</v>
      </c>
      <c r="L45" s="13"/>
      <c r="M45" s="13"/>
    </row>
    <row r="46" spans="1:13" hidden="1">
      <c r="A46" s="12">
        <v>35731785</v>
      </c>
      <c r="B46" s="9" t="s">
        <v>121</v>
      </c>
      <c r="C46" s="9" t="s">
        <v>32</v>
      </c>
      <c r="D46" s="9" t="s">
        <v>102</v>
      </c>
      <c r="E46" s="13"/>
      <c r="F46" s="13" t="s">
        <v>17</v>
      </c>
      <c r="G46" s="13" t="s">
        <v>103</v>
      </c>
      <c r="H46" s="13" t="s">
        <v>104</v>
      </c>
      <c r="I46" s="13" t="s">
        <v>20</v>
      </c>
      <c r="J46" s="13" t="s">
        <v>21</v>
      </c>
      <c r="K46" s="13" t="s">
        <v>105</v>
      </c>
      <c r="L46" s="13"/>
      <c r="M46" s="13"/>
    </row>
    <row r="47" spans="1:13" hidden="1">
      <c r="A47" s="16">
        <v>26699249</v>
      </c>
      <c r="B47" s="17" t="s">
        <v>122</v>
      </c>
      <c r="C47" s="17" t="s">
        <v>123</v>
      </c>
      <c r="D47" s="9" t="s">
        <v>102</v>
      </c>
      <c r="E47" s="17"/>
      <c r="F47" s="17" t="s">
        <v>17</v>
      </c>
      <c r="G47" s="17" t="s">
        <v>124</v>
      </c>
      <c r="H47" s="17" t="s">
        <v>125</v>
      </c>
      <c r="I47" s="8" t="s">
        <v>20</v>
      </c>
      <c r="J47" s="8" t="s">
        <v>21</v>
      </c>
      <c r="K47" s="8" t="s">
        <v>126</v>
      </c>
      <c r="L47" s="8"/>
      <c r="M47" s="8"/>
    </row>
    <row r="48" spans="1:13" hidden="1">
      <c r="A48" s="12">
        <v>32954133</v>
      </c>
      <c r="B48" s="9" t="s">
        <v>127</v>
      </c>
      <c r="C48" s="9" t="s">
        <v>81</v>
      </c>
      <c r="D48" s="9" t="s">
        <v>102</v>
      </c>
      <c r="E48" s="13"/>
      <c r="F48" s="13" t="s">
        <v>17</v>
      </c>
      <c r="G48" s="13" t="s">
        <v>103</v>
      </c>
      <c r="H48" s="13" t="s">
        <v>104</v>
      </c>
      <c r="I48" s="13" t="s">
        <v>20</v>
      </c>
      <c r="J48" s="13" t="s">
        <v>21</v>
      </c>
      <c r="K48" s="13" t="s">
        <v>105</v>
      </c>
      <c r="L48" s="13"/>
      <c r="M48" s="13"/>
    </row>
    <row r="49" spans="1:13" hidden="1">
      <c r="A49" s="12">
        <v>54069315</v>
      </c>
      <c r="B49" s="9" t="s">
        <v>128</v>
      </c>
      <c r="C49" s="9" t="s">
        <v>129</v>
      </c>
      <c r="D49" s="9" t="s">
        <v>102</v>
      </c>
      <c r="E49" s="13"/>
      <c r="F49" s="13" t="s">
        <v>17</v>
      </c>
      <c r="G49" s="13" t="s">
        <v>103</v>
      </c>
      <c r="H49" s="13" t="s">
        <v>104</v>
      </c>
      <c r="I49" s="13" t="s">
        <v>20</v>
      </c>
      <c r="J49" s="13" t="s">
        <v>21</v>
      </c>
      <c r="K49" s="13" t="s">
        <v>105</v>
      </c>
      <c r="L49" s="13"/>
      <c r="M49" s="13"/>
    </row>
    <row r="50" spans="1:13" hidden="1">
      <c r="A50" s="12">
        <v>59061952</v>
      </c>
      <c r="B50" s="9" t="s">
        <v>130</v>
      </c>
      <c r="C50" s="9" t="s">
        <v>131</v>
      </c>
      <c r="D50" s="9" t="s">
        <v>102</v>
      </c>
      <c r="E50" s="13"/>
      <c r="F50" s="13" t="s">
        <v>17</v>
      </c>
      <c r="G50" s="13" t="s">
        <v>103</v>
      </c>
      <c r="H50" s="13" t="s">
        <v>104</v>
      </c>
      <c r="I50" s="13" t="s">
        <v>20</v>
      </c>
      <c r="J50" s="13" t="s">
        <v>21</v>
      </c>
      <c r="K50" s="13" t="s">
        <v>105</v>
      </c>
      <c r="L50" s="13"/>
      <c r="M50" s="13"/>
    </row>
    <row r="51" spans="1:13" hidden="1">
      <c r="A51" s="12">
        <v>56062474</v>
      </c>
      <c r="B51" s="9" t="s">
        <v>132</v>
      </c>
      <c r="C51" s="9" t="s">
        <v>133</v>
      </c>
      <c r="D51" s="9" t="s">
        <v>134</v>
      </c>
      <c r="E51" s="9"/>
      <c r="F51" s="9" t="s">
        <v>17</v>
      </c>
      <c r="G51" s="18" t="s">
        <v>135</v>
      </c>
      <c r="H51" s="9" t="s">
        <v>136</v>
      </c>
      <c r="I51" s="9" t="s">
        <v>20</v>
      </c>
      <c r="J51" s="9" t="s">
        <v>21</v>
      </c>
      <c r="K51" s="13" t="s">
        <v>137</v>
      </c>
      <c r="L51" s="9"/>
      <c r="M51" s="9"/>
    </row>
    <row r="52" spans="1:13" hidden="1">
      <c r="A52" s="7">
        <v>54174792</v>
      </c>
      <c r="B52" s="7" t="s">
        <v>138</v>
      </c>
      <c r="C52" s="7" t="s">
        <v>139</v>
      </c>
      <c r="D52" s="7" t="s">
        <v>134</v>
      </c>
      <c r="E52" s="8"/>
      <c r="F52" s="8" t="s">
        <v>140</v>
      </c>
      <c r="G52" s="8" t="s">
        <v>141</v>
      </c>
      <c r="H52" s="8" t="s">
        <v>142</v>
      </c>
      <c r="I52" s="8" t="s">
        <v>20</v>
      </c>
      <c r="J52" s="8" t="s">
        <v>21</v>
      </c>
      <c r="K52" s="8" t="s">
        <v>143</v>
      </c>
      <c r="L52" s="8"/>
      <c r="M52" s="8"/>
    </row>
    <row r="53" spans="1:13" hidden="1">
      <c r="A53" s="12">
        <v>43584481</v>
      </c>
      <c r="B53" s="9" t="s">
        <v>144</v>
      </c>
      <c r="C53" s="9" t="s">
        <v>145</v>
      </c>
      <c r="D53" s="9" t="s">
        <v>134</v>
      </c>
      <c r="E53" s="9"/>
      <c r="F53" s="9" t="s">
        <v>17</v>
      </c>
      <c r="G53" s="18" t="s">
        <v>135</v>
      </c>
      <c r="H53" s="9" t="s">
        <v>136</v>
      </c>
      <c r="I53" s="9" t="s">
        <v>20</v>
      </c>
      <c r="J53" s="9" t="s">
        <v>21</v>
      </c>
      <c r="K53" s="13" t="s">
        <v>137</v>
      </c>
      <c r="L53" s="9"/>
      <c r="M53" s="9"/>
    </row>
    <row r="54" spans="1:13" hidden="1">
      <c r="A54" s="12">
        <v>53586525</v>
      </c>
      <c r="B54" s="9" t="s">
        <v>146</v>
      </c>
      <c r="C54" s="9" t="s">
        <v>147</v>
      </c>
      <c r="D54" s="9" t="s">
        <v>134</v>
      </c>
      <c r="E54" s="9"/>
      <c r="F54" s="9" t="s">
        <v>17</v>
      </c>
      <c r="G54" s="18" t="s">
        <v>135</v>
      </c>
      <c r="H54" s="9" t="s">
        <v>136</v>
      </c>
      <c r="I54" s="9" t="s">
        <v>20</v>
      </c>
      <c r="J54" s="9" t="s">
        <v>21</v>
      </c>
      <c r="K54" s="13" t="s">
        <v>137</v>
      </c>
      <c r="L54" s="9"/>
      <c r="M54" s="9"/>
    </row>
    <row r="55" spans="1:13" hidden="1">
      <c r="A55" s="12">
        <v>56526692</v>
      </c>
      <c r="B55" s="9" t="s">
        <v>148</v>
      </c>
      <c r="C55" s="9" t="s">
        <v>149</v>
      </c>
      <c r="D55" s="9" t="s">
        <v>134</v>
      </c>
      <c r="E55" s="9"/>
      <c r="F55" s="9" t="s">
        <v>17</v>
      </c>
      <c r="G55" s="18" t="s">
        <v>135</v>
      </c>
      <c r="H55" s="9" t="s">
        <v>136</v>
      </c>
      <c r="I55" s="9" t="s">
        <v>20</v>
      </c>
      <c r="J55" s="9" t="s">
        <v>21</v>
      </c>
      <c r="K55" s="13" t="s">
        <v>137</v>
      </c>
      <c r="L55" s="9"/>
      <c r="M55" s="9"/>
    </row>
    <row r="56" spans="1:13" hidden="1">
      <c r="A56" s="12">
        <v>37721016</v>
      </c>
      <c r="B56" s="9" t="s">
        <v>150</v>
      </c>
      <c r="C56" s="9" t="s">
        <v>151</v>
      </c>
      <c r="D56" s="9" t="s">
        <v>134</v>
      </c>
      <c r="E56" s="9"/>
      <c r="F56" s="9" t="s">
        <v>17</v>
      </c>
      <c r="G56" s="18" t="s">
        <v>135</v>
      </c>
      <c r="H56" s="9" t="s">
        <v>136</v>
      </c>
      <c r="I56" s="9" t="s">
        <v>20</v>
      </c>
      <c r="J56" s="9" t="s">
        <v>21</v>
      </c>
      <c r="K56" s="13" t="s">
        <v>137</v>
      </c>
      <c r="L56" s="9"/>
      <c r="M56" s="9"/>
    </row>
    <row r="57" spans="1:13" hidden="1">
      <c r="A57" s="12">
        <v>7135114</v>
      </c>
      <c r="B57" s="9" t="s">
        <v>152</v>
      </c>
      <c r="C57" s="9" t="s">
        <v>153</v>
      </c>
      <c r="D57" s="9" t="s">
        <v>134</v>
      </c>
      <c r="E57" s="9"/>
      <c r="F57" s="9" t="s">
        <v>17</v>
      </c>
      <c r="G57" s="18" t="s">
        <v>135</v>
      </c>
      <c r="H57" s="9" t="s">
        <v>154</v>
      </c>
      <c r="I57" s="9" t="s">
        <v>20</v>
      </c>
      <c r="J57" s="9" t="s">
        <v>21</v>
      </c>
      <c r="K57" s="13" t="s">
        <v>137</v>
      </c>
      <c r="L57" s="9"/>
      <c r="M57" s="9"/>
    </row>
    <row r="58" spans="1:13" hidden="1">
      <c r="A58" s="12">
        <v>3823903</v>
      </c>
      <c r="B58" s="9" t="s">
        <v>155</v>
      </c>
      <c r="C58" s="9" t="s">
        <v>156</v>
      </c>
      <c r="D58" s="9" t="s">
        <v>134</v>
      </c>
      <c r="E58" s="9"/>
      <c r="F58" s="9" t="s">
        <v>17</v>
      </c>
      <c r="G58" s="18" t="s">
        <v>135</v>
      </c>
      <c r="H58" s="9" t="s">
        <v>154</v>
      </c>
      <c r="I58" s="9" t="s">
        <v>20</v>
      </c>
      <c r="J58" s="9" t="s">
        <v>21</v>
      </c>
      <c r="K58" s="9" t="s">
        <v>137</v>
      </c>
      <c r="L58" s="9"/>
      <c r="M58" s="9"/>
    </row>
    <row r="59" spans="1:13" hidden="1">
      <c r="A59" s="12">
        <v>7812563</v>
      </c>
      <c r="B59" s="9" t="s">
        <v>155</v>
      </c>
      <c r="C59" s="9" t="s">
        <v>157</v>
      </c>
      <c r="D59" s="9" t="s">
        <v>134</v>
      </c>
      <c r="E59" s="9"/>
      <c r="F59" s="9" t="s">
        <v>17</v>
      </c>
      <c r="G59" s="18" t="s">
        <v>135</v>
      </c>
      <c r="H59" s="9" t="s">
        <v>154</v>
      </c>
      <c r="I59" s="9" t="s">
        <v>20</v>
      </c>
      <c r="J59" s="9" t="s">
        <v>21</v>
      </c>
      <c r="K59" s="9" t="s">
        <v>137</v>
      </c>
      <c r="L59" s="9"/>
      <c r="M59" s="9"/>
    </row>
    <row r="60" spans="1:13" hidden="1">
      <c r="A60" s="12">
        <v>54773049</v>
      </c>
      <c r="B60" s="9" t="s">
        <v>158</v>
      </c>
      <c r="C60" s="9" t="s">
        <v>159</v>
      </c>
      <c r="D60" s="9" t="s">
        <v>134</v>
      </c>
      <c r="E60" s="9"/>
      <c r="F60" s="9" t="s">
        <v>17</v>
      </c>
      <c r="G60" s="18" t="s">
        <v>135</v>
      </c>
      <c r="H60" s="9" t="s">
        <v>154</v>
      </c>
      <c r="I60" s="9" t="s">
        <v>20</v>
      </c>
      <c r="J60" s="9" t="s">
        <v>21</v>
      </c>
      <c r="K60" s="9" t="s">
        <v>137</v>
      </c>
      <c r="L60" s="9"/>
      <c r="M60" s="9"/>
    </row>
    <row r="61" spans="1:13" hidden="1">
      <c r="A61" s="10">
        <v>11431673</v>
      </c>
      <c r="B61" s="7" t="s">
        <v>98</v>
      </c>
      <c r="C61" s="7" t="s">
        <v>160</v>
      </c>
      <c r="D61" s="7" t="s">
        <v>134</v>
      </c>
      <c r="E61" s="8"/>
      <c r="F61" s="8" t="s">
        <v>140</v>
      </c>
      <c r="G61" s="8" t="s">
        <v>141</v>
      </c>
      <c r="H61" s="8" t="s">
        <v>142</v>
      </c>
      <c r="I61" s="8" t="s">
        <v>20</v>
      </c>
      <c r="J61" s="8" t="s">
        <v>21</v>
      </c>
      <c r="K61" s="8" t="s">
        <v>143</v>
      </c>
      <c r="L61" s="8"/>
      <c r="M61" s="8"/>
    </row>
    <row r="62" spans="1:13" hidden="1">
      <c r="A62" s="6">
        <v>11431673</v>
      </c>
      <c r="B62" s="7" t="s">
        <v>98</v>
      </c>
      <c r="C62" s="7" t="s">
        <v>160</v>
      </c>
      <c r="D62" s="19" t="s">
        <v>134</v>
      </c>
      <c r="F62" s="19" t="s">
        <v>17</v>
      </c>
      <c r="G62" s="19" t="s">
        <v>161</v>
      </c>
      <c r="H62" s="19" t="s">
        <v>162</v>
      </c>
      <c r="I62" s="19" t="s">
        <v>20</v>
      </c>
      <c r="J62" s="19" t="s">
        <v>21</v>
      </c>
      <c r="K62" s="19" t="s">
        <v>163</v>
      </c>
    </row>
    <row r="63" spans="1:13" hidden="1">
      <c r="A63" s="12">
        <v>16690240</v>
      </c>
      <c r="B63" s="9" t="s">
        <v>164</v>
      </c>
      <c r="C63" s="9" t="s">
        <v>165</v>
      </c>
      <c r="D63" s="9" t="s">
        <v>134</v>
      </c>
      <c r="E63" s="9"/>
      <c r="F63" s="9" t="s">
        <v>17</v>
      </c>
      <c r="G63" s="18" t="s">
        <v>135</v>
      </c>
      <c r="H63" s="9" t="s">
        <v>154</v>
      </c>
      <c r="I63" s="9" t="s">
        <v>20</v>
      </c>
      <c r="J63" s="9" t="s">
        <v>21</v>
      </c>
      <c r="K63" s="9" t="s">
        <v>137</v>
      </c>
      <c r="L63" s="9"/>
      <c r="M63" s="9"/>
    </row>
    <row r="64" spans="1:13" hidden="1">
      <c r="A64" s="12">
        <v>54092267</v>
      </c>
      <c r="B64" s="9" t="s">
        <v>166</v>
      </c>
      <c r="C64" s="9" t="s">
        <v>167</v>
      </c>
      <c r="D64" s="9" t="s">
        <v>134</v>
      </c>
      <c r="E64" s="9"/>
      <c r="F64" s="9" t="s">
        <v>17</v>
      </c>
      <c r="G64" s="18" t="s">
        <v>135</v>
      </c>
      <c r="H64" s="9" t="s">
        <v>154</v>
      </c>
      <c r="I64" s="9" t="s">
        <v>20</v>
      </c>
      <c r="J64" s="9" t="s">
        <v>21</v>
      </c>
      <c r="K64" s="9" t="s">
        <v>137</v>
      </c>
      <c r="L64" s="9"/>
      <c r="M64" s="9"/>
    </row>
    <row r="65" spans="1:13" hidden="1">
      <c r="A65" s="12">
        <v>62958632</v>
      </c>
      <c r="B65" s="9" t="s">
        <v>168</v>
      </c>
      <c r="C65" s="9" t="s">
        <v>43</v>
      </c>
      <c r="D65" s="9" t="s">
        <v>134</v>
      </c>
      <c r="E65" s="9"/>
      <c r="F65" s="9" t="s">
        <v>17</v>
      </c>
      <c r="G65" s="18" t="s">
        <v>169</v>
      </c>
      <c r="H65" s="9" t="s">
        <v>170</v>
      </c>
      <c r="I65" s="9" t="s">
        <v>20</v>
      </c>
      <c r="J65" s="9" t="s">
        <v>21</v>
      </c>
      <c r="K65" s="9" t="s">
        <v>171</v>
      </c>
      <c r="L65" s="9"/>
      <c r="M65" s="9"/>
    </row>
    <row r="66" spans="1:13" hidden="1">
      <c r="A66" s="12">
        <v>15513997</v>
      </c>
      <c r="B66" s="9" t="s">
        <v>172</v>
      </c>
      <c r="C66" s="9" t="s">
        <v>173</v>
      </c>
      <c r="D66" s="9" t="s">
        <v>134</v>
      </c>
      <c r="E66" s="9"/>
      <c r="F66" s="9" t="s">
        <v>17</v>
      </c>
      <c r="G66" s="18" t="s">
        <v>174</v>
      </c>
      <c r="H66" s="9" t="s">
        <v>175</v>
      </c>
      <c r="I66" s="9" t="s">
        <v>20</v>
      </c>
      <c r="J66" s="9" t="s">
        <v>21</v>
      </c>
      <c r="K66" s="9" t="s">
        <v>176</v>
      </c>
      <c r="L66" s="9"/>
      <c r="M66" s="9"/>
    </row>
    <row r="67" spans="1:13" hidden="1">
      <c r="A67" s="12">
        <v>6095582</v>
      </c>
      <c r="B67" s="9" t="s">
        <v>177</v>
      </c>
      <c r="C67" s="9" t="s">
        <v>178</v>
      </c>
      <c r="D67" s="9" t="s">
        <v>134</v>
      </c>
      <c r="E67" s="9"/>
      <c r="F67" s="9" t="s">
        <v>17</v>
      </c>
      <c r="G67" s="18" t="s">
        <v>135</v>
      </c>
      <c r="H67" s="9" t="s">
        <v>154</v>
      </c>
      <c r="I67" s="9" t="s">
        <v>20</v>
      </c>
      <c r="J67" s="9" t="s">
        <v>21</v>
      </c>
      <c r="K67" s="9" t="s">
        <v>137</v>
      </c>
      <c r="L67" s="9"/>
      <c r="M67" s="9"/>
    </row>
    <row r="68" spans="1:13" hidden="1">
      <c r="A68" s="12">
        <v>55042089</v>
      </c>
      <c r="B68" s="9" t="s">
        <v>179</v>
      </c>
      <c r="C68" s="9" t="s">
        <v>180</v>
      </c>
      <c r="D68" s="9" t="s">
        <v>134</v>
      </c>
      <c r="E68" s="9"/>
      <c r="F68" s="9" t="s">
        <v>17</v>
      </c>
      <c r="G68" s="18" t="s">
        <v>135</v>
      </c>
      <c r="H68" s="9" t="s">
        <v>154</v>
      </c>
      <c r="I68" s="9" t="s">
        <v>20</v>
      </c>
      <c r="J68" s="9" t="s">
        <v>21</v>
      </c>
      <c r="K68" s="9" t="s">
        <v>137</v>
      </c>
      <c r="L68" s="9"/>
      <c r="M68" s="9"/>
    </row>
    <row r="69" spans="1:13" hidden="1">
      <c r="A69" s="11">
        <v>13779756</v>
      </c>
      <c r="B69" s="20" t="s">
        <v>179</v>
      </c>
      <c r="C69" s="20" t="s">
        <v>181</v>
      </c>
      <c r="D69" s="21" t="s">
        <v>134</v>
      </c>
      <c r="E69" s="8"/>
      <c r="F69" s="8" t="s">
        <v>17</v>
      </c>
      <c r="G69" s="8" t="s">
        <v>182</v>
      </c>
      <c r="H69" s="8" t="s">
        <v>183</v>
      </c>
      <c r="I69" s="8" t="s">
        <v>20</v>
      </c>
      <c r="J69" s="8" t="s">
        <v>21</v>
      </c>
      <c r="K69" s="8" t="s">
        <v>184</v>
      </c>
      <c r="L69" s="8"/>
      <c r="M69" s="8"/>
    </row>
    <row r="70" spans="1:13" hidden="1">
      <c r="A70" s="12">
        <v>3587631</v>
      </c>
      <c r="B70" s="9" t="s">
        <v>185</v>
      </c>
      <c r="C70" s="9" t="s">
        <v>186</v>
      </c>
      <c r="D70" s="9" t="s">
        <v>134</v>
      </c>
      <c r="E70" s="9"/>
      <c r="F70" s="9" t="s">
        <v>17</v>
      </c>
      <c r="G70" s="18" t="s">
        <v>135</v>
      </c>
      <c r="H70" s="9" t="s">
        <v>154</v>
      </c>
      <c r="I70" s="9" t="s">
        <v>20</v>
      </c>
      <c r="J70" s="9" t="s">
        <v>21</v>
      </c>
      <c r="K70" s="9" t="s">
        <v>137</v>
      </c>
      <c r="L70" s="9"/>
      <c r="M70" s="9"/>
    </row>
    <row r="71" spans="1:13" hidden="1">
      <c r="A71" s="12">
        <v>65647315</v>
      </c>
      <c r="B71" s="9" t="s">
        <v>187</v>
      </c>
      <c r="C71" s="9" t="s">
        <v>45</v>
      </c>
      <c r="D71" s="9" t="s">
        <v>134</v>
      </c>
      <c r="E71" s="9"/>
      <c r="F71" s="9" t="s">
        <v>17</v>
      </c>
      <c r="G71" s="18" t="s">
        <v>135</v>
      </c>
      <c r="H71" s="9" t="s">
        <v>188</v>
      </c>
      <c r="I71" s="9" t="s">
        <v>20</v>
      </c>
      <c r="J71" s="9" t="s">
        <v>21</v>
      </c>
      <c r="K71" s="9" t="s">
        <v>137</v>
      </c>
      <c r="L71" s="9"/>
      <c r="M71" s="9"/>
    </row>
    <row r="72" spans="1:13" hidden="1">
      <c r="A72" s="12">
        <v>10728277</v>
      </c>
      <c r="B72" s="9" t="s">
        <v>189</v>
      </c>
      <c r="C72" s="9" t="s">
        <v>190</v>
      </c>
      <c r="D72" s="9" t="s">
        <v>134</v>
      </c>
      <c r="E72" s="9"/>
      <c r="F72" s="9" t="s">
        <v>17</v>
      </c>
      <c r="G72" s="18" t="s">
        <v>135</v>
      </c>
      <c r="H72" s="9" t="s">
        <v>154</v>
      </c>
      <c r="I72" s="9" t="s">
        <v>20</v>
      </c>
      <c r="J72" s="9" t="s">
        <v>21</v>
      </c>
      <c r="K72" s="9" t="s">
        <v>137</v>
      </c>
      <c r="L72" s="9"/>
      <c r="M72" s="9"/>
    </row>
    <row r="73" spans="1:13" hidden="1">
      <c r="A73" s="12">
        <v>4187639</v>
      </c>
      <c r="B73" s="9" t="s">
        <v>189</v>
      </c>
      <c r="C73" s="9" t="s">
        <v>94</v>
      </c>
      <c r="D73" s="9" t="s">
        <v>134</v>
      </c>
      <c r="E73" s="9"/>
      <c r="F73" s="9" t="s">
        <v>17</v>
      </c>
      <c r="G73" s="18" t="s">
        <v>135</v>
      </c>
      <c r="H73" s="9" t="s">
        <v>154</v>
      </c>
      <c r="I73" s="9" t="s">
        <v>20</v>
      </c>
      <c r="J73" s="9" t="s">
        <v>21</v>
      </c>
      <c r="K73" s="9" t="s">
        <v>137</v>
      </c>
      <c r="L73" s="9"/>
      <c r="M73" s="9"/>
    </row>
    <row r="74" spans="1:13" hidden="1">
      <c r="A74" s="12">
        <v>52204518</v>
      </c>
      <c r="B74" s="9" t="s">
        <v>191</v>
      </c>
      <c r="C74" s="9" t="s">
        <v>192</v>
      </c>
      <c r="D74" s="9" t="s">
        <v>134</v>
      </c>
      <c r="E74" s="9"/>
      <c r="F74" s="9" t="s">
        <v>17</v>
      </c>
      <c r="G74" s="18" t="s">
        <v>135</v>
      </c>
      <c r="H74" s="9" t="s">
        <v>154</v>
      </c>
      <c r="I74" s="9" t="s">
        <v>20</v>
      </c>
      <c r="J74" s="9" t="s">
        <v>21</v>
      </c>
      <c r="K74" s="9" t="s">
        <v>137</v>
      </c>
      <c r="L74" s="9"/>
      <c r="M74" s="9"/>
    </row>
    <row r="75" spans="1:13" hidden="1">
      <c r="A75" s="12">
        <v>23074172</v>
      </c>
      <c r="B75" s="9" t="s">
        <v>193</v>
      </c>
      <c r="C75" s="9" t="s">
        <v>180</v>
      </c>
      <c r="D75" s="9" t="s">
        <v>134</v>
      </c>
      <c r="E75" s="9"/>
      <c r="F75" s="9" t="s">
        <v>17</v>
      </c>
      <c r="G75" s="18" t="s">
        <v>194</v>
      </c>
      <c r="H75" s="9" t="s">
        <v>195</v>
      </c>
      <c r="I75" s="9" t="s">
        <v>20</v>
      </c>
      <c r="J75" s="9" t="s">
        <v>21</v>
      </c>
      <c r="K75" s="9" t="s">
        <v>196</v>
      </c>
      <c r="L75" s="9"/>
      <c r="M75" s="9"/>
    </row>
    <row r="76" spans="1:13" hidden="1">
      <c r="A76" s="12">
        <v>61761235</v>
      </c>
      <c r="B76" s="9" t="s">
        <v>197</v>
      </c>
      <c r="C76" s="9" t="s">
        <v>198</v>
      </c>
      <c r="D76" s="9" t="s">
        <v>134</v>
      </c>
      <c r="E76" s="9"/>
      <c r="F76" s="9" t="s">
        <v>17</v>
      </c>
      <c r="G76" s="14" t="s">
        <v>199</v>
      </c>
      <c r="H76" s="9" t="s">
        <v>200</v>
      </c>
      <c r="I76" s="9" t="s">
        <v>20</v>
      </c>
      <c r="J76" s="9" t="s">
        <v>21</v>
      </c>
      <c r="K76" s="9" t="s">
        <v>201</v>
      </c>
      <c r="L76" s="9"/>
      <c r="M76" s="9" t="s">
        <v>202</v>
      </c>
    </row>
    <row r="77" spans="1:13" hidden="1">
      <c r="A77" s="12">
        <v>203237144</v>
      </c>
      <c r="B77" s="9" t="s">
        <v>197</v>
      </c>
      <c r="C77" s="9" t="s">
        <v>159</v>
      </c>
      <c r="D77" s="9" t="s">
        <v>134</v>
      </c>
      <c r="E77" s="9"/>
      <c r="F77" s="9" t="s">
        <v>17</v>
      </c>
      <c r="G77" s="18" t="s">
        <v>135</v>
      </c>
      <c r="H77" s="9" t="s">
        <v>154</v>
      </c>
      <c r="I77" s="9" t="s">
        <v>20</v>
      </c>
      <c r="J77" s="9" t="s">
        <v>21</v>
      </c>
      <c r="K77" s="9" t="s">
        <v>137</v>
      </c>
      <c r="L77" s="9"/>
      <c r="M77" s="9"/>
    </row>
    <row r="78" spans="1:13" hidden="1">
      <c r="A78" s="12">
        <v>26904201</v>
      </c>
      <c r="B78" s="9" t="s">
        <v>203</v>
      </c>
      <c r="C78" s="9" t="s">
        <v>204</v>
      </c>
      <c r="D78" s="9" t="s">
        <v>134</v>
      </c>
      <c r="E78" s="9"/>
      <c r="F78" s="9" t="s">
        <v>17</v>
      </c>
      <c r="G78" s="18" t="s">
        <v>135</v>
      </c>
      <c r="H78" s="9" t="s">
        <v>154</v>
      </c>
      <c r="I78" s="9" t="s">
        <v>20</v>
      </c>
      <c r="J78" s="9" t="s">
        <v>21</v>
      </c>
      <c r="K78" s="9" t="s">
        <v>137</v>
      </c>
      <c r="L78" s="9"/>
      <c r="M78" s="9"/>
    </row>
    <row r="79" spans="1:13" hidden="1">
      <c r="A79" s="12">
        <v>65423311</v>
      </c>
      <c r="B79" s="9" t="s">
        <v>205</v>
      </c>
      <c r="C79" s="9" t="s">
        <v>190</v>
      </c>
      <c r="D79" s="9" t="s">
        <v>134</v>
      </c>
      <c r="E79" s="9"/>
      <c r="F79" s="9" t="s">
        <v>17</v>
      </c>
      <c r="G79" s="18" t="s">
        <v>135</v>
      </c>
      <c r="H79" s="9" t="s">
        <v>154</v>
      </c>
      <c r="I79" s="9" t="s">
        <v>20</v>
      </c>
      <c r="J79" s="9" t="s">
        <v>21</v>
      </c>
      <c r="K79" s="9" t="s">
        <v>137</v>
      </c>
      <c r="L79" s="9"/>
      <c r="M79" s="9"/>
    </row>
    <row r="80" spans="1:13" hidden="1">
      <c r="A80" s="12">
        <v>9128729</v>
      </c>
      <c r="B80" s="9" t="s">
        <v>206</v>
      </c>
      <c r="C80" s="9" t="s">
        <v>207</v>
      </c>
      <c r="D80" s="9" t="s">
        <v>134</v>
      </c>
      <c r="E80" s="9"/>
      <c r="F80" s="9" t="s">
        <v>17</v>
      </c>
      <c r="G80" s="18" t="s">
        <v>135</v>
      </c>
      <c r="H80" s="9" t="s">
        <v>154</v>
      </c>
      <c r="I80" s="9" t="s">
        <v>20</v>
      </c>
      <c r="J80" s="9" t="s">
        <v>21</v>
      </c>
      <c r="K80" s="9" t="s">
        <v>137</v>
      </c>
      <c r="L80" s="9"/>
      <c r="M80" s="9"/>
    </row>
    <row r="81" spans="1:13" hidden="1">
      <c r="A81" s="6">
        <v>1098144</v>
      </c>
      <c r="B81" s="7" t="s">
        <v>208</v>
      </c>
      <c r="C81" s="7" t="s">
        <v>192</v>
      </c>
      <c r="D81" s="7" t="s">
        <v>134</v>
      </c>
      <c r="E81" s="8"/>
      <c r="F81" s="8" t="s">
        <v>140</v>
      </c>
      <c r="G81" s="8" t="s">
        <v>141</v>
      </c>
      <c r="H81" s="8" t="s">
        <v>142</v>
      </c>
      <c r="I81" s="8" t="s">
        <v>20</v>
      </c>
      <c r="J81" s="8" t="s">
        <v>21</v>
      </c>
      <c r="K81" s="8" t="s">
        <v>143</v>
      </c>
      <c r="L81" s="8"/>
      <c r="M81" s="8"/>
    </row>
    <row r="82" spans="1:13" hidden="1">
      <c r="A82" s="22">
        <v>10003721</v>
      </c>
      <c r="B82" s="9" t="s">
        <v>209</v>
      </c>
      <c r="C82" s="9" t="s">
        <v>210</v>
      </c>
      <c r="D82" s="9" t="s">
        <v>134</v>
      </c>
      <c r="E82" s="9"/>
      <c r="F82" s="9" t="s">
        <v>17</v>
      </c>
      <c r="G82" s="14" t="s">
        <v>211</v>
      </c>
      <c r="H82" s="9" t="s">
        <v>212</v>
      </c>
      <c r="I82" s="9" t="s">
        <v>20</v>
      </c>
      <c r="J82" s="9" t="s">
        <v>21</v>
      </c>
      <c r="K82" s="9" t="s">
        <v>213</v>
      </c>
      <c r="L82" s="9"/>
      <c r="M82" s="9"/>
    </row>
    <row r="83" spans="1:13" hidden="1">
      <c r="A83" s="23">
        <v>54887385</v>
      </c>
      <c r="B83" s="20" t="s">
        <v>214</v>
      </c>
      <c r="C83" s="20" t="s">
        <v>88</v>
      </c>
      <c r="D83" s="21" t="s">
        <v>134</v>
      </c>
      <c r="E83" s="8"/>
      <c r="F83" s="8" t="s">
        <v>17</v>
      </c>
      <c r="G83" s="8" t="s">
        <v>215</v>
      </c>
      <c r="H83" s="8" t="s">
        <v>216</v>
      </c>
      <c r="I83" s="8" t="s">
        <v>20</v>
      </c>
      <c r="J83" s="8" t="s">
        <v>21</v>
      </c>
      <c r="K83" s="8" t="s">
        <v>217</v>
      </c>
      <c r="L83" s="8"/>
      <c r="M83" s="8"/>
    </row>
    <row r="84" spans="1:13" hidden="1">
      <c r="A84" s="10">
        <v>1843275</v>
      </c>
      <c r="B84" s="7" t="s">
        <v>218</v>
      </c>
      <c r="C84" s="7" t="s">
        <v>219</v>
      </c>
      <c r="D84" s="19" t="s">
        <v>134</v>
      </c>
      <c r="G84" s="19" t="s">
        <v>220</v>
      </c>
      <c r="H84" s="19" t="s">
        <v>221</v>
      </c>
      <c r="I84" s="19" t="s">
        <v>20</v>
      </c>
      <c r="J84" s="19" t="s">
        <v>21</v>
      </c>
      <c r="K84" s="19" t="s">
        <v>222</v>
      </c>
    </row>
    <row r="85" spans="1:13" hidden="1">
      <c r="A85" s="6">
        <v>308299619</v>
      </c>
      <c r="B85" s="7" t="s">
        <v>223</v>
      </c>
      <c r="C85" s="7" t="s">
        <v>224</v>
      </c>
      <c r="D85" s="9" t="s">
        <v>134</v>
      </c>
      <c r="E85" s="9"/>
      <c r="F85" s="9" t="s">
        <v>17</v>
      </c>
      <c r="G85" s="18" t="s">
        <v>225</v>
      </c>
      <c r="H85" s="9" t="s">
        <v>226</v>
      </c>
      <c r="I85" s="9" t="s">
        <v>20</v>
      </c>
      <c r="J85" s="9" t="s">
        <v>21</v>
      </c>
      <c r="K85" s="9" t="s">
        <v>227</v>
      </c>
      <c r="L85" s="9"/>
      <c r="M85" s="9"/>
    </row>
    <row r="86" spans="1:13" hidden="1">
      <c r="A86" s="12">
        <v>9339904</v>
      </c>
      <c r="B86" s="9" t="s">
        <v>228</v>
      </c>
      <c r="C86" s="9" t="s">
        <v>159</v>
      </c>
      <c r="D86" s="9" t="s">
        <v>134</v>
      </c>
      <c r="E86" s="9"/>
      <c r="F86" s="9" t="s">
        <v>17</v>
      </c>
      <c r="G86" s="18" t="s">
        <v>169</v>
      </c>
      <c r="H86" s="9" t="s">
        <v>170</v>
      </c>
      <c r="I86" s="9" t="s">
        <v>20</v>
      </c>
      <c r="J86" s="9" t="s">
        <v>21</v>
      </c>
      <c r="K86" s="9" t="s">
        <v>171</v>
      </c>
      <c r="L86" s="9"/>
      <c r="M86" s="9"/>
    </row>
    <row r="87" spans="1:13" hidden="1">
      <c r="A87" s="12">
        <v>23709801</v>
      </c>
      <c r="B87" s="9" t="s">
        <v>229</v>
      </c>
      <c r="C87" s="9" t="s">
        <v>230</v>
      </c>
      <c r="D87" s="9" t="s">
        <v>134</v>
      </c>
      <c r="E87" s="9"/>
      <c r="F87" s="9" t="s">
        <v>17</v>
      </c>
      <c r="G87" s="18" t="s">
        <v>135</v>
      </c>
      <c r="H87" s="9" t="s">
        <v>154</v>
      </c>
      <c r="I87" s="9" t="s">
        <v>20</v>
      </c>
      <c r="J87" s="9" t="s">
        <v>21</v>
      </c>
      <c r="K87" s="9" t="s">
        <v>137</v>
      </c>
      <c r="L87" s="9"/>
      <c r="M87" s="9"/>
    </row>
    <row r="88" spans="1:13" hidden="1">
      <c r="A88" s="12">
        <v>41770256</v>
      </c>
      <c r="B88" s="9" t="s">
        <v>231</v>
      </c>
      <c r="C88" s="9" t="s">
        <v>232</v>
      </c>
      <c r="D88" s="9" t="s">
        <v>134</v>
      </c>
      <c r="E88" s="9"/>
      <c r="F88" s="9" t="s">
        <v>17</v>
      </c>
      <c r="G88" s="18" t="s">
        <v>135</v>
      </c>
      <c r="H88" s="9" t="s">
        <v>154</v>
      </c>
      <c r="I88" s="9" t="s">
        <v>20</v>
      </c>
      <c r="J88" s="9" t="s">
        <v>21</v>
      </c>
      <c r="K88" s="9" t="s">
        <v>137</v>
      </c>
      <c r="L88" s="9"/>
      <c r="M88" s="9"/>
    </row>
    <row r="89" spans="1:13" hidden="1">
      <c r="A89" s="12">
        <v>12179008</v>
      </c>
      <c r="B89" s="9" t="s">
        <v>233</v>
      </c>
      <c r="C89" s="9" t="s">
        <v>234</v>
      </c>
      <c r="D89" s="9" t="s">
        <v>134</v>
      </c>
      <c r="E89" s="9"/>
      <c r="F89" s="9" t="s">
        <v>17</v>
      </c>
      <c r="G89" s="18" t="s">
        <v>169</v>
      </c>
      <c r="H89" s="9" t="s">
        <v>170</v>
      </c>
      <c r="I89" s="9" t="s">
        <v>20</v>
      </c>
      <c r="J89" s="9" t="s">
        <v>21</v>
      </c>
      <c r="K89" s="9" t="s">
        <v>171</v>
      </c>
      <c r="L89" s="9"/>
      <c r="M89" s="9"/>
    </row>
    <row r="90" spans="1:13" hidden="1">
      <c r="A90" s="12">
        <v>69929685</v>
      </c>
      <c r="B90" s="9" t="s">
        <v>233</v>
      </c>
      <c r="C90" s="9" t="s">
        <v>156</v>
      </c>
      <c r="D90" s="9" t="s">
        <v>134</v>
      </c>
      <c r="E90" s="9"/>
      <c r="F90" s="9" t="s">
        <v>17</v>
      </c>
      <c r="G90" s="18" t="s">
        <v>135</v>
      </c>
      <c r="H90" s="9" t="s">
        <v>154</v>
      </c>
      <c r="I90" s="9" t="s">
        <v>20</v>
      </c>
      <c r="J90" s="9" t="s">
        <v>21</v>
      </c>
      <c r="K90" s="9" t="s">
        <v>137</v>
      </c>
      <c r="L90" s="9"/>
      <c r="M90" s="9"/>
    </row>
    <row r="91" spans="1:13" hidden="1">
      <c r="A91" s="12">
        <v>50757210</v>
      </c>
      <c r="B91" s="9" t="s">
        <v>235</v>
      </c>
      <c r="C91" s="9" t="s">
        <v>236</v>
      </c>
      <c r="D91" s="9" t="s">
        <v>134</v>
      </c>
      <c r="E91" s="9"/>
      <c r="F91" s="9" t="s">
        <v>17</v>
      </c>
      <c r="G91" s="18" t="s">
        <v>135</v>
      </c>
      <c r="H91" s="9" t="s">
        <v>154</v>
      </c>
      <c r="I91" s="9" t="s">
        <v>20</v>
      </c>
      <c r="J91" s="9" t="s">
        <v>21</v>
      </c>
      <c r="K91" s="9" t="s">
        <v>137</v>
      </c>
      <c r="L91" s="9"/>
      <c r="M91" s="9"/>
    </row>
    <row r="92" spans="1:13" hidden="1">
      <c r="A92" s="12">
        <v>52296456</v>
      </c>
      <c r="B92" s="9" t="s">
        <v>237</v>
      </c>
      <c r="C92" s="9" t="s">
        <v>186</v>
      </c>
      <c r="D92" s="9" t="s">
        <v>134</v>
      </c>
      <c r="E92" s="9"/>
      <c r="F92" s="9" t="s">
        <v>17</v>
      </c>
      <c r="G92" s="18" t="s">
        <v>135</v>
      </c>
      <c r="H92" s="9" t="s">
        <v>154</v>
      </c>
      <c r="I92" s="9" t="s">
        <v>20</v>
      </c>
      <c r="J92" s="9" t="s">
        <v>21</v>
      </c>
      <c r="K92" s="9" t="s">
        <v>137</v>
      </c>
      <c r="L92" s="9"/>
      <c r="M92" s="9"/>
    </row>
    <row r="93" spans="1:13" hidden="1">
      <c r="A93" s="12">
        <v>63575732</v>
      </c>
      <c r="B93" s="9" t="s">
        <v>238</v>
      </c>
      <c r="C93" s="9" t="s">
        <v>239</v>
      </c>
      <c r="D93" s="9" t="s">
        <v>134</v>
      </c>
      <c r="E93" s="9"/>
      <c r="F93" s="9" t="s">
        <v>17</v>
      </c>
      <c r="G93" s="18" t="s">
        <v>135</v>
      </c>
      <c r="H93" s="9" t="s">
        <v>154</v>
      </c>
      <c r="I93" s="9" t="s">
        <v>20</v>
      </c>
      <c r="J93" s="9" t="s">
        <v>21</v>
      </c>
      <c r="K93" s="9" t="s">
        <v>137</v>
      </c>
      <c r="L93" s="9"/>
      <c r="M93" s="9"/>
    </row>
    <row r="94" spans="1:13" hidden="1">
      <c r="A94" s="11">
        <v>47655337</v>
      </c>
      <c r="B94" s="20" t="s">
        <v>240</v>
      </c>
      <c r="C94" s="20" t="s">
        <v>14</v>
      </c>
      <c r="D94" s="21" t="s">
        <v>134</v>
      </c>
      <c r="E94" s="8"/>
      <c r="F94" s="8" t="s">
        <v>17</v>
      </c>
      <c r="G94" s="8" t="s">
        <v>182</v>
      </c>
      <c r="H94" s="8" t="s">
        <v>183</v>
      </c>
      <c r="I94" s="8" t="s">
        <v>20</v>
      </c>
      <c r="J94" s="8" t="s">
        <v>21</v>
      </c>
      <c r="K94" s="8" t="s">
        <v>184</v>
      </c>
      <c r="L94" s="8"/>
      <c r="M94" s="8"/>
    </row>
    <row r="95" spans="1:13" hidden="1">
      <c r="A95" s="12">
        <v>43519297</v>
      </c>
      <c r="B95" s="9" t="s">
        <v>241</v>
      </c>
      <c r="C95" s="9" t="s">
        <v>242</v>
      </c>
      <c r="D95" s="9" t="s">
        <v>134</v>
      </c>
      <c r="E95" s="9"/>
      <c r="F95" s="9" t="s">
        <v>17</v>
      </c>
      <c r="G95" s="18" t="s">
        <v>135</v>
      </c>
      <c r="H95" s="9" t="s">
        <v>154</v>
      </c>
      <c r="I95" s="9" t="s">
        <v>20</v>
      </c>
      <c r="J95" s="9" t="s">
        <v>21</v>
      </c>
      <c r="K95" s="9" t="s">
        <v>137</v>
      </c>
      <c r="L95" s="9"/>
      <c r="M95" s="9"/>
    </row>
    <row r="96" spans="1:13" hidden="1">
      <c r="A96" s="12">
        <v>12311247</v>
      </c>
      <c r="B96" s="9" t="s">
        <v>243</v>
      </c>
      <c r="C96" s="9" t="s">
        <v>153</v>
      </c>
      <c r="D96" s="9" t="s">
        <v>134</v>
      </c>
      <c r="E96" s="9"/>
      <c r="F96" s="9" t="s">
        <v>17</v>
      </c>
      <c r="G96" s="18" t="s">
        <v>135</v>
      </c>
      <c r="H96" s="9" t="s">
        <v>154</v>
      </c>
      <c r="I96" s="9" t="s">
        <v>20</v>
      </c>
      <c r="J96" s="9" t="s">
        <v>21</v>
      </c>
      <c r="K96" s="9" t="s">
        <v>137</v>
      </c>
      <c r="L96" s="9"/>
      <c r="M96" s="9"/>
    </row>
    <row r="97" spans="1:13" hidden="1">
      <c r="A97" s="6">
        <v>40474735</v>
      </c>
      <c r="B97" s="7" t="s">
        <v>244</v>
      </c>
      <c r="C97" s="7" t="s">
        <v>245</v>
      </c>
      <c r="D97" s="7" t="s">
        <v>134</v>
      </c>
      <c r="E97" s="8"/>
      <c r="F97" s="8" t="s">
        <v>140</v>
      </c>
      <c r="G97" s="8" t="s">
        <v>141</v>
      </c>
      <c r="H97" s="8" t="s">
        <v>142</v>
      </c>
      <c r="I97" s="8" t="s">
        <v>20</v>
      </c>
      <c r="J97" s="8" t="s">
        <v>21</v>
      </c>
      <c r="K97" s="8" t="s">
        <v>143</v>
      </c>
      <c r="L97" s="8"/>
      <c r="M97" s="8"/>
    </row>
    <row r="98" spans="1:13" hidden="1">
      <c r="A98" s="12">
        <v>48813638</v>
      </c>
      <c r="B98" s="9" t="s">
        <v>41</v>
      </c>
      <c r="C98" s="9" t="s">
        <v>246</v>
      </c>
      <c r="D98" s="9" t="s">
        <v>134</v>
      </c>
      <c r="E98" s="9"/>
      <c r="F98" s="9" t="s">
        <v>17</v>
      </c>
      <c r="G98" s="18" t="s">
        <v>169</v>
      </c>
      <c r="H98" s="9" t="s">
        <v>170</v>
      </c>
      <c r="I98" s="9" t="s">
        <v>20</v>
      </c>
      <c r="J98" s="9" t="s">
        <v>21</v>
      </c>
      <c r="K98" s="9" t="s">
        <v>171</v>
      </c>
      <c r="L98" s="9"/>
      <c r="M98" s="9"/>
    </row>
    <row r="99" spans="1:13" hidden="1">
      <c r="A99" s="23">
        <v>204422232</v>
      </c>
      <c r="B99" s="20" t="s">
        <v>247</v>
      </c>
      <c r="C99" s="20" t="s">
        <v>248</v>
      </c>
      <c r="D99" s="21" t="s">
        <v>134</v>
      </c>
      <c r="E99" s="8"/>
      <c r="F99" s="8" t="s">
        <v>140</v>
      </c>
      <c r="G99" s="8" t="s">
        <v>249</v>
      </c>
      <c r="H99" s="8" t="s">
        <v>250</v>
      </c>
      <c r="I99" s="8" t="s">
        <v>20</v>
      </c>
      <c r="J99" s="8" t="s">
        <v>21</v>
      </c>
      <c r="K99" s="8" t="s">
        <v>251</v>
      </c>
      <c r="L99" s="8"/>
      <c r="M99" s="8"/>
    </row>
    <row r="100" spans="1:13" hidden="1">
      <c r="A100" s="12">
        <v>26024919</v>
      </c>
      <c r="B100" s="9" t="s">
        <v>252</v>
      </c>
      <c r="C100" s="9" t="s">
        <v>86</v>
      </c>
      <c r="D100" s="9" t="s">
        <v>134</v>
      </c>
      <c r="E100" s="9"/>
      <c r="F100" s="9" t="s">
        <v>17</v>
      </c>
      <c r="G100" s="18" t="s">
        <v>135</v>
      </c>
      <c r="H100" s="9" t="s">
        <v>154</v>
      </c>
      <c r="I100" s="9" t="s">
        <v>20</v>
      </c>
      <c r="J100" s="9" t="s">
        <v>21</v>
      </c>
      <c r="K100" s="9" t="s">
        <v>137</v>
      </c>
      <c r="L100" s="9"/>
      <c r="M100" s="9"/>
    </row>
    <row r="101" spans="1:13" hidden="1">
      <c r="A101" s="23">
        <v>46064945</v>
      </c>
      <c r="B101" s="20" t="s">
        <v>252</v>
      </c>
      <c r="C101" s="20" t="s">
        <v>70</v>
      </c>
      <c r="D101" s="21" t="s">
        <v>134</v>
      </c>
      <c r="E101" s="8"/>
      <c r="F101" s="8" t="s">
        <v>17</v>
      </c>
      <c r="G101" s="8" t="s">
        <v>253</v>
      </c>
      <c r="H101" s="8" t="s">
        <v>254</v>
      </c>
      <c r="I101" s="8" t="s">
        <v>20</v>
      </c>
      <c r="J101" s="8" t="s">
        <v>21</v>
      </c>
      <c r="K101" s="8" t="s">
        <v>255</v>
      </c>
      <c r="L101" s="8"/>
      <c r="M101" s="8"/>
    </row>
    <row r="102" spans="1:13" hidden="1">
      <c r="A102" s="6">
        <v>59629212</v>
      </c>
      <c r="B102" s="7" t="s">
        <v>252</v>
      </c>
      <c r="C102" s="7" t="s">
        <v>256</v>
      </c>
      <c r="D102" s="7" t="s">
        <v>134</v>
      </c>
      <c r="E102" s="8"/>
      <c r="F102" s="8" t="s">
        <v>140</v>
      </c>
      <c r="G102" s="8" t="s">
        <v>141</v>
      </c>
      <c r="H102" s="8" t="s">
        <v>142</v>
      </c>
      <c r="I102" s="8" t="s">
        <v>20</v>
      </c>
      <c r="J102" s="8" t="s">
        <v>21</v>
      </c>
      <c r="K102" s="8" t="s">
        <v>143</v>
      </c>
      <c r="L102" s="8"/>
      <c r="M102" s="8"/>
    </row>
    <row r="103" spans="1:13" hidden="1">
      <c r="A103" s="23">
        <v>67252288</v>
      </c>
      <c r="B103" s="20" t="s">
        <v>257</v>
      </c>
      <c r="C103" s="20" t="s">
        <v>156</v>
      </c>
      <c r="D103" s="8" t="s">
        <v>134</v>
      </c>
      <c r="E103" s="8"/>
      <c r="F103" s="9" t="s">
        <v>17</v>
      </c>
      <c r="G103" s="8" t="s">
        <v>258</v>
      </c>
      <c r="H103" s="8" t="s">
        <v>259</v>
      </c>
      <c r="I103" s="9" t="s">
        <v>20</v>
      </c>
      <c r="J103" s="8" t="s">
        <v>21</v>
      </c>
      <c r="K103" s="8" t="s">
        <v>260</v>
      </c>
      <c r="L103" s="8"/>
      <c r="M103" s="8"/>
    </row>
    <row r="104" spans="1:13" hidden="1">
      <c r="A104" s="12">
        <v>26946293</v>
      </c>
      <c r="B104" s="9" t="s">
        <v>261</v>
      </c>
      <c r="C104" s="9" t="s">
        <v>219</v>
      </c>
      <c r="D104" s="9" t="s">
        <v>134</v>
      </c>
      <c r="E104" s="9"/>
      <c r="F104" s="9" t="s">
        <v>17</v>
      </c>
      <c r="G104" s="18" t="s">
        <v>135</v>
      </c>
      <c r="H104" s="9" t="s">
        <v>154</v>
      </c>
      <c r="I104" s="9" t="s">
        <v>20</v>
      </c>
      <c r="J104" s="9" t="s">
        <v>21</v>
      </c>
      <c r="K104" s="9" t="s">
        <v>137</v>
      </c>
      <c r="L104" s="9"/>
      <c r="M104" s="9"/>
    </row>
    <row r="105" spans="1:13" hidden="1">
      <c r="A105" s="12">
        <v>42346288</v>
      </c>
      <c r="B105" s="9" t="s">
        <v>262</v>
      </c>
      <c r="C105" s="9" t="s">
        <v>263</v>
      </c>
      <c r="D105" s="9" t="s">
        <v>134</v>
      </c>
      <c r="E105" s="9"/>
      <c r="F105" s="9" t="s">
        <v>17</v>
      </c>
      <c r="G105" s="18" t="s">
        <v>135</v>
      </c>
      <c r="H105" s="9" t="s">
        <v>154</v>
      </c>
      <c r="I105" s="9" t="s">
        <v>20</v>
      </c>
      <c r="J105" s="9" t="s">
        <v>21</v>
      </c>
      <c r="K105" s="9" t="s">
        <v>137</v>
      </c>
      <c r="L105" s="9"/>
      <c r="M105" s="9"/>
    </row>
    <row r="106" spans="1:13" hidden="1">
      <c r="A106" s="12">
        <v>53678298</v>
      </c>
      <c r="B106" s="9" t="s">
        <v>264</v>
      </c>
      <c r="C106" s="9" t="s">
        <v>265</v>
      </c>
      <c r="D106" s="9" t="s">
        <v>134</v>
      </c>
      <c r="E106" s="9"/>
      <c r="F106" s="9" t="s">
        <v>17</v>
      </c>
      <c r="G106" s="18" t="s">
        <v>174</v>
      </c>
      <c r="H106" s="9" t="s">
        <v>175</v>
      </c>
      <c r="I106" s="9" t="s">
        <v>20</v>
      </c>
      <c r="J106" s="9" t="s">
        <v>21</v>
      </c>
      <c r="K106" s="9" t="s">
        <v>176</v>
      </c>
      <c r="L106" s="9"/>
      <c r="M106" s="9" t="s">
        <v>266</v>
      </c>
    </row>
    <row r="107" spans="1:13" hidden="1">
      <c r="A107" s="12">
        <v>53663399</v>
      </c>
      <c r="B107" s="13" t="s">
        <v>267</v>
      </c>
      <c r="C107" s="13" t="s">
        <v>268</v>
      </c>
      <c r="D107" s="9" t="s">
        <v>134</v>
      </c>
      <c r="E107" s="13"/>
      <c r="F107" s="13" t="s">
        <v>17</v>
      </c>
      <c r="G107" s="13" t="s">
        <v>269</v>
      </c>
      <c r="H107" s="13" t="s">
        <v>270</v>
      </c>
      <c r="I107" s="13" t="s">
        <v>20</v>
      </c>
      <c r="J107" s="13" t="s">
        <v>21</v>
      </c>
      <c r="K107" s="13" t="s">
        <v>271</v>
      </c>
      <c r="L107" s="13"/>
      <c r="M107" s="13"/>
    </row>
    <row r="108" spans="1:13" hidden="1">
      <c r="A108" s="12">
        <v>304278567</v>
      </c>
      <c r="B108" s="9" t="s">
        <v>272</v>
      </c>
      <c r="C108" s="9" t="s">
        <v>273</v>
      </c>
      <c r="D108" s="9" t="s">
        <v>134</v>
      </c>
      <c r="E108" s="9"/>
      <c r="F108" s="9" t="s">
        <v>17</v>
      </c>
      <c r="G108" s="18" t="s">
        <v>135</v>
      </c>
      <c r="H108" s="9" t="s">
        <v>154</v>
      </c>
      <c r="I108" s="9" t="s">
        <v>20</v>
      </c>
      <c r="J108" s="9" t="s">
        <v>21</v>
      </c>
      <c r="K108" s="9" t="s">
        <v>137</v>
      </c>
      <c r="L108" s="9"/>
      <c r="M108" s="9"/>
    </row>
    <row r="109" spans="1:13" hidden="1">
      <c r="A109" s="12">
        <v>200382877</v>
      </c>
      <c r="B109" s="9" t="s">
        <v>274</v>
      </c>
      <c r="C109" s="9" t="s">
        <v>252</v>
      </c>
      <c r="D109" s="9" t="s">
        <v>134</v>
      </c>
      <c r="E109" s="9"/>
      <c r="F109" s="9" t="s">
        <v>17</v>
      </c>
      <c r="G109" s="18" t="s">
        <v>275</v>
      </c>
      <c r="H109" s="24" t="s">
        <v>276</v>
      </c>
      <c r="I109" s="9" t="s">
        <v>20</v>
      </c>
      <c r="J109" s="9" t="s">
        <v>21</v>
      </c>
      <c r="K109" s="9" t="s">
        <v>277</v>
      </c>
      <c r="L109" s="9"/>
      <c r="M109" s="9"/>
    </row>
    <row r="110" spans="1:13" hidden="1">
      <c r="A110" s="12">
        <v>12641015</v>
      </c>
      <c r="B110" s="9" t="s">
        <v>278</v>
      </c>
      <c r="C110" s="9" t="s">
        <v>279</v>
      </c>
      <c r="D110" s="9" t="s">
        <v>134</v>
      </c>
      <c r="E110" s="9"/>
      <c r="F110" s="9" t="s">
        <v>17</v>
      </c>
      <c r="G110" s="18" t="s">
        <v>135</v>
      </c>
      <c r="H110" s="9" t="s">
        <v>154</v>
      </c>
      <c r="I110" s="9" t="s">
        <v>20</v>
      </c>
      <c r="J110" s="9" t="s">
        <v>21</v>
      </c>
      <c r="K110" s="9" t="s">
        <v>137</v>
      </c>
      <c r="L110" s="9"/>
      <c r="M110" s="9"/>
    </row>
    <row r="111" spans="1:13" hidden="1">
      <c r="A111" s="12">
        <v>51228252</v>
      </c>
      <c r="B111" s="9" t="s">
        <v>278</v>
      </c>
      <c r="C111" s="9" t="s">
        <v>280</v>
      </c>
      <c r="D111" s="9" t="s">
        <v>134</v>
      </c>
      <c r="E111" s="9"/>
      <c r="F111" s="9" t="s">
        <v>17</v>
      </c>
      <c r="G111" s="18" t="s">
        <v>135</v>
      </c>
      <c r="H111" s="9" t="s">
        <v>154</v>
      </c>
      <c r="I111" s="9" t="s">
        <v>20</v>
      </c>
      <c r="J111" s="9" t="s">
        <v>21</v>
      </c>
      <c r="K111" s="9" t="s">
        <v>137</v>
      </c>
      <c r="L111" s="9"/>
      <c r="M111" s="9"/>
    </row>
    <row r="112" spans="1:13" s="19" customFormat="1" ht="15" hidden="1">
      <c r="A112" s="25">
        <v>40251183</v>
      </c>
      <c r="B112" s="26" t="s">
        <v>281</v>
      </c>
      <c r="C112" s="26" t="s">
        <v>282</v>
      </c>
      <c r="D112" s="19" t="s">
        <v>134</v>
      </c>
      <c r="G112" s="19" t="s">
        <v>220</v>
      </c>
      <c r="H112" s="19" t="s">
        <v>221</v>
      </c>
      <c r="I112" s="19" t="s">
        <v>20</v>
      </c>
      <c r="J112" s="19" t="s">
        <v>21</v>
      </c>
      <c r="K112" s="19" t="s">
        <v>222</v>
      </c>
    </row>
    <row r="113" spans="1:13" hidden="1">
      <c r="A113" s="10">
        <v>53346508</v>
      </c>
      <c r="B113" s="7" t="s">
        <v>283</v>
      </c>
      <c r="C113" s="7" t="s">
        <v>284</v>
      </c>
      <c r="D113" s="7" t="s">
        <v>134</v>
      </c>
      <c r="E113" s="8"/>
      <c r="F113" s="8" t="s">
        <v>140</v>
      </c>
      <c r="G113" s="8" t="s">
        <v>141</v>
      </c>
      <c r="H113" s="8" t="s">
        <v>142</v>
      </c>
      <c r="I113" s="8" t="s">
        <v>20</v>
      </c>
      <c r="J113" s="8" t="s">
        <v>21</v>
      </c>
      <c r="K113" s="8" t="s">
        <v>143</v>
      </c>
      <c r="L113" s="8"/>
      <c r="M113" s="13"/>
    </row>
    <row r="114" spans="1:13" hidden="1">
      <c r="A114" s="12">
        <v>6651111</v>
      </c>
      <c r="B114" s="9" t="s">
        <v>285</v>
      </c>
      <c r="C114" s="9" t="s">
        <v>286</v>
      </c>
      <c r="D114" s="9" t="s">
        <v>134</v>
      </c>
      <c r="E114" s="9"/>
      <c r="F114" s="9" t="s">
        <v>17</v>
      </c>
      <c r="G114" s="18" t="s">
        <v>135</v>
      </c>
      <c r="H114" s="9" t="s">
        <v>154</v>
      </c>
      <c r="I114" s="9" t="s">
        <v>20</v>
      </c>
      <c r="J114" s="9" t="s">
        <v>21</v>
      </c>
      <c r="K114" s="9" t="s">
        <v>137</v>
      </c>
      <c r="L114" s="9"/>
      <c r="M114" s="9"/>
    </row>
    <row r="115" spans="1:13" hidden="1">
      <c r="A115" s="6">
        <v>3198397</v>
      </c>
      <c r="B115" s="7" t="s">
        <v>287</v>
      </c>
      <c r="C115" s="7" t="s">
        <v>288</v>
      </c>
      <c r="D115" s="7" t="s">
        <v>134</v>
      </c>
      <c r="E115" s="8"/>
      <c r="F115" s="8" t="s">
        <v>140</v>
      </c>
      <c r="G115" s="8" t="s">
        <v>141</v>
      </c>
      <c r="H115" s="8" t="s">
        <v>142</v>
      </c>
      <c r="I115" s="8" t="s">
        <v>20</v>
      </c>
      <c r="J115" s="8" t="s">
        <v>21</v>
      </c>
      <c r="K115" s="8" t="s">
        <v>143</v>
      </c>
      <c r="L115" s="8"/>
      <c r="M115" s="13"/>
    </row>
    <row r="116" spans="1:13" hidden="1">
      <c r="A116" s="12">
        <v>2098267</v>
      </c>
      <c r="B116" s="9" t="s">
        <v>289</v>
      </c>
      <c r="C116" s="9" t="s">
        <v>14</v>
      </c>
      <c r="D116" s="9" t="s">
        <v>134</v>
      </c>
      <c r="E116" s="9"/>
      <c r="F116" s="9" t="s">
        <v>17</v>
      </c>
      <c r="G116" s="18" t="s">
        <v>135</v>
      </c>
      <c r="H116" s="9" t="s">
        <v>154</v>
      </c>
      <c r="I116" s="9" t="s">
        <v>20</v>
      </c>
      <c r="J116" s="9" t="s">
        <v>21</v>
      </c>
      <c r="K116" s="9" t="s">
        <v>137</v>
      </c>
      <c r="L116" s="9"/>
      <c r="M116" s="9"/>
    </row>
    <row r="117" spans="1:13" hidden="1">
      <c r="A117" s="12">
        <v>67451344</v>
      </c>
      <c r="B117" s="13" t="s">
        <v>290</v>
      </c>
      <c r="C117" s="13" t="s">
        <v>291</v>
      </c>
      <c r="D117" s="9" t="s">
        <v>134</v>
      </c>
      <c r="E117" s="13"/>
      <c r="F117" s="13" t="s">
        <v>17</v>
      </c>
      <c r="G117" s="13" t="s">
        <v>269</v>
      </c>
      <c r="H117" s="13" t="s">
        <v>270</v>
      </c>
      <c r="I117" s="13" t="s">
        <v>20</v>
      </c>
      <c r="J117" s="9" t="s">
        <v>21</v>
      </c>
      <c r="K117" s="13" t="s">
        <v>271</v>
      </c>
      <c r="L117" s="13"/>
      <c r="M117" s="13"/>
    </row>
    <row r="118" spans="1:13" hidden="1">
      <c r="A118" s="12">
        <v>5052344</v>
      </c>
      <c r="B118" s="9" t="s">
        <v>292</v>
      </c>
      <c r="C118" s="9" t="s">
        <v>293</v>
      </c>
      <c r="D118" s="9" t="s">
        <v>134</v>
      </c>
      <c r="E118" s="9"/>
      <c r="F118" s="9" t="s">
        <v>17</v>
      </c>
      <c r="G118" s="14" t="s">
        <v>294</v>
      </c>
      <c r="H118" s="9" t="s">
        <v>295</v>
      </c>
      <c r="I118" s="9" t="s">
        <v>20</v>
      </c>
      <c r="J118" s="9" t="s">
        <v>21</v>
      </c>
      <c r="K118" s="9" t="s">
        <v>296</v>
      </c>
      <c r="L118" s="9"/>
      <c r="M118" s="9"/>
    </row>
    <row r="119" spans="1:13" hidden="1">
      <c r="A119" s="6">
        <v>67302992</v>
      </c>
      <c r="B119" s="7" t="s">
        <v>297</v>
      </c>
      <c r="C119" s="7" t="s">
        <v>298</v>
      </c>
      <c r="D119" s="7" t="s">
        <v>134</v>
      </c>
      <c r="E119" s="8"/>
      <c r="F119" s="8" t="s">
        <v>140</v>
      </c>
      <c r="G119" s="8" t="s">
        <v>141</v>
      </c>
      <c r="H119" s="8" t="s">
        <v>142</v>
      </c>
      <c r="I119" s="8" t="s">
        <v>20</v>
      </c>
      <c r="J119" s="8" t="s">
        <v>21</v>
      </c>
      <c r="K119" s="8" t="s">
        <v>143</v>
      </c>
      <c r="L119" s="8"/>
      <c r="M119" s="8"/>
    </row>
    <row r="120" spans="1:13" hidden="1">
      <c r="A120" s="12">
        <v>2392777</v>
      </c>
      <c r="B120" s="9" t="s">
        <v>299</v>
      </c>
      <c r="C120" s="9" t="s">
        <v>300</v>
      </c>
      <c r="D120" s="9" t="s">
        <v>134</v>
      </c>
      <c r="E120" s="9"/>
      <c r="F120" s="9" t="s">
        <v>17</v>
      </c>
      <c r="G120" s="18" t="s">
        <v>135</v>
      </c>
      <c r="H120" s="9" t="s">
        <v>154</v>
      </c>
      <c r="I120" s="9" t="s">
        <v>20</v>
      </c>
      <c r="J120" s="9" t="s">
        <v>21</v>
      </c>
      <c r="K120" s="9" t="s">
        <v>137</v>
      </c>
      <c r="L120" s="9"/>
      <c r="M120" s="9"/>
    </row>
    <row r="121" spans="1:13" hidden="1">
      <c r="A121" s="11">
        <v>8533333</v>
      </c>
      <c r="B121" s="8" t="s">
        <v>301</v>
      </c>
      <c r="C121" s="8" t="s">
        <v>156</v>
      </c>
      <c r="D121" s="8" t="s">
        <v>134</v>
      </c>
      <c r="E121" s="8"/>
      <c r="F121" s="8" t="s">
        <v>17</v>
      </c>
      <c r="G121" s="8" t="s">
        <v>302</v>
      </c>
      <c r="H121" s="8" t="s">
        <v>217</v>
      </c>
      <c r="I121" s="8" t="s">
        <v>20</v>
      </c>
      <c r="J121" s="8" t="s">
        <v>21</v>
      </c>
      <c r="K121" s="8" t="s">
        <v>303</v>
      </c>
      <c r="L121" s="8"/>
      <c r="M121" s="8"/>
    </row>
    <row r="122" spans="1:13" hidden="1">
      <c r="A122" s="12">
        <v>42942359</v>
      </c>
      <c r="B122" s="9" t="s">
        <v>304</v>
      </c>
      <c r="C122" s="9" t="s">
        <v>305</v>
      </c>
      <c r="D122" s="9" t="s">
        <v>134</v>
      </c>
      <c r="E122" s="9"/>
      <c r="F122" s="9" t="s">
        <v>17</v>
      </c>
      <c r="G122" s="18" t="s">
        <v>135</v>
      </c>
      <c r="H122" s="9" t="s">
        <v>154</v>
      </c>
      <c r="I122" s="9" t="s">
        <v>20</v>
      </c>
      <c r="J122" s="9" t="s">
        <v>21</v>
      </c>
      <c r="K122" s="9" t="s">
        <v>137</v>
      </c>
      <c r="L122" s="9"/>
      <c r="M122" s="9"/>
    </row>
    <row r="123" spans="1:13" hidden="1">
      <c r="A123" s="12">
        <v>10637148</v>
      </c>
      <c r="B123" s="9" t="s">
        <v>304</v>
      </c>
      <c r="C123" s="9" t="s">
        <v>239</v>
      </c>
      <c r="D123" s="9" t="s">
        <v>134</v>
      </c>
      <c r="E123" s="9"/>
      <c r="F123" s="9" t="s">
        <v>17</v>
      </c>
      <c r="G123" s="18" t="s">
        <v>135</v>
      </c>
      <c r="H123" s="9" t="s">
        <v>154</v>
      </c>
      <c r="I123" s="9" t="s">
        <v>20</v>
      </c>
      <c r="J123" s="9" t="s">
        <v>21</v>
      </c>
      <c r="K123" s="9" t="s">
        <v>137</v>
      </c>
      <c r="L123" s="9"/>
      <c r="M123" s="9"/>
    </row>
    <row r="124" spans="1:13" hidden="1">
      <c r="A124" s="12">
        <v>51808723</v>
      </c>
      <c r="B124" s="9" t="s">
        <v>306</v>
      </c>
      <c r="C124" s="9" t="s">
        <v>307</v>
      </c>
      <c r="D124" s="9" t="s">
        <v>134</v>
      </c>
      <c r="E124" s="9"/>
      <c r="F124" s="9" t="s">
        <v>17</v>
      </c>
      <c r="G124" s="18" t="s">
        <v>135</v>
      </c>
      <c r="H124" s="9" t="s">
        <v>154</v>
      </c>
      <c r="I124" s="9" t="s">
        <v>20</v>
      </c>
      <c r="J124" s="9" t="s">
        <v>21</v>
      </c>
      <c r="K124" s="9" t="s">
        <v>137</v>
      </c>
      <c r="L124" s="9"/>
      <c r="M124" s="9"/>
    </row>
    <row r="125" spans="1:13" hidden="1">
      <c r="A125" s="6">
        <v>54038534</v>
      </c>
      <c r="B125" s="7" t="s">
        <v>308</v>
      </c>
      <c r="C125" s="7" t="s">
        <v>309</v>
      </c>
      <c r="D125" s="7" t="s">
        <v>134</v>
      </c>
      <c r="E125" s="8"/>
      <c r="F125" s="8" t="s">
        <v>140</v>
      </c>
      <c r="G125" s="8" t="s">
        <v>141</v>
      </c>
      <c r="H125" s="8" t="s">
        <v>142</v>
      </c>
      <c r="I125" s="8" t="s">
        <v>20</v>
      </c>
      <c r="J125" s="8" t="s">
        <v>21</v>
      </c>
      <c r="K125" s="8" t="s">
        <v>143</v>
      </c>
      <c r="L125" s="8"/>
      <c r="M125" s="13"/>
    </row>
    <row r="126" spans="1:13" hidden="1">
      <c r="A126" s="12">
        <v>13746235</v>
      </c>
      <c r="B126" s="9" t="s">
        <v>310</v>
      </c>
      <c r="C126" s="9" t="s">
        <v>311</v>
      </c>
      <c r="D126" s="9" t="s">
        <v>134</v>
      </c>
      <c r="E126" s="9"/>
      <c r="F126" s="9" t="s">
        <v>17</v>
      </c>
      <c r="G126" s="14" t="s">
        <v>194</v>
      </c>
      <c r="H126" s="9" t="s">
        <v>195</v>
      </c>
      <c r="I126" s="9" t="s">
        <v>20</v>
      </c>
      <c r="J126" s="9" t="s">
        <v>21</v>
      </c>
      <c r="K126" s="9" t="s">
        <v>196</v>
      </c>
      <c r="L126" s="9"/>
      <c r="M126" s="9"/>
    </row>
    <row r="127" spans="1:13" hidden="1">
      <c r="A127" s="12">
        <v>55370084</v>
      </c>
      <c r="B127" s="9" t="s">
        <v>312</v>
      </c>
      <c r="C127" s="9" t="s">
        <v>313</v>
      </c>
      <c r="D127" s="9" t="s">
        <v>134</v>
      </c>
      <c r="E127" s="9"/>
      <c r="F127" s="9" t="s">
        <v>17</v>
      </c>
      <c r="G127" s="18" t="s">
        <v>135</v>
      </c>
      <c r="H127" s="9" t="s">
        <v>154</v>
      </c>
      <c r="I127" s="9" t="s">
        <v>20</v>
      </c>
      <c r="J127" s="9" t="s">
        <v>21</v>
      </c>
      <c r="K127" s="9" t="s">
        <v>137</v>
      </c>
      <c r="L127" s="9"/>
      <c r="M127" s="9"/>
    </row>
    <row r="128" spans="1:13" hidden="1">
      <c r="A128" s="12">
        <v>32510687</v>
      </c>
      <c r="B128" s="9" t="s">
        <v>314</v>
      </c>
      <c r="C128" s="9" t="s">
        <v>252</v>
      </c>
      <c r="D128" s="9" t="s">
        <v>134</v>
      </c>
      <c r="E128" s="9"/>
      <c r="F128" s="9" t="s">
        <v>17</v>
      </c>
      <c r="G128" s="14" t="s">
        <v>174</v>
      </c>
      <c r="H128" s="9" t="s">
        <v>175</v>
      </c>
      <c r="I128" s="9" t="s">
        <v>20</v>
      </c>
      <c r="J128" s="9" t="s">
        <v>21</v>
      </c>
      <c r="K128" s="9" t="s">
        <v>176</v>
      </c>
      <c r="L128" s="9"/>
      <c r="M128" s="9" t="s">
        <v>202</v>
      </c>
    </row>
    <row r="129" spans="1:13" hidden="1">
      <c r="A129" s="12">
        <v>30541072</v>
      </c>
      <c r="B129" s="9" t="s">
        <v>315</v>
      </c>
      <c r="C129" s="9" t="s">
        <v>316</v>
      </c>
      <c r="D129" s="9" t="s">
        <v>134</v>
      </c>
      <c r="E129" s="9"/>
      <c r="F129" s="9" t="s">
        <v>17</v>
      </c>
      <c r="G129" s="18" t="s">
        <v>135</v>
      </c>
      <c r="H129" s="9" t="s">
        <v>154</v>
      </c>
      <c r="I129" s="9" t="s">
        <v>20</v>
      </c>
      <c r="J129" s="9" t="s">
        <v>21</v>
      </c>
      <c r="K129" s="9" t="s">
        <v>137</v>
      </c>
      <c r="L129" s="9"/>
      <c r="M129" s="9"/>
    </row>
    <row r="130" spans="1:13" hidden="1">
      <c r="A130" s="27">
        <v>53399978</v>
      </c>
      <c r="B130" s="27" t="s">
        <v>317</v>
      </c>
      <c r="C130" s="27" t="s">
        <v>156</v>
      </c>
      <c r="D130" s="7" t="s">
        <v>134</v>
      </c>
      <c r="E130" s="8"/>
      <c r="F130" s="8" t="s">
        <v>140</v>
      </c>
      <c r="G130" s="8" t="s">
        <v>141</v>
      </c>
      <c r="H130" s="8" t="s">
        <v>142</v>
      </c>
      <c r="I130" s="8" t="s">
        <v>20</v>
      </c>
      <c r="J130" s="8" t="s">
        <v>21</v>
      </c>
      <c r="K130" s="8" t="s">
        <v>143</v>
      </c>
      <c r="L130" s="8"/>
      <c r="M130" s="9"/>
    </row>
    <row r="131" spans="1:13" hidden="1">
      <c r="A131" s="12">
        <v>323787457</v>
      </c>
      <c r="B131" s="9" t="s">
        <v>318</v>
      </c>
      <c r="C131" s="9" t="s">
        <v>319</v>
      </c>
      <c r="D131" s="9" t="s">
        <v>134</v>
      </c>
      <c r="E131" s="9"/>
      <c r="F131" s="9" t="s">
        <v>17</v>
      </c>
      <c r="G131" s="18" t="s">
        <v>135</v>
      </c>
      <c r="H131" s="9" t="s">
        <v>154</v>
      </c>
      <c r="I131" s="9" t="s">
        <v>20</v>
      </c>
      <c r="J131" s="9" t="s">
        <v>21</v>
      </c>
      <c r="K131" s="9" t="s">
        <v>137</v>
      </c>
      <c r="L131" s="9"/>
      <c r="M131" s="9"/>
    </row>
    <row r="132" spans="1:13" hidden="1">
      <c r="A132" s="12">
        <v>65522443</v>
      </c>
      <c r="B132" s="9" t="s">
        <v>320</v>
      </c>
      <c r="C132" s="9" t="s">
        <v>321</v>
      </c>
      <c r="D132" s="9" t="s">
        <v>134</v>
      </c>
      <c r="E132" s="9"/>
      <c r="F132" s="9" t="s">
        <v>17</v>
      </c>
      <c r="G132" s="18" t="s">
        <v>169</v>
      </c>
      <c r="H132" s="9" t="s">
        <v>170</v>
      </c>
      <c r="I132" s="9" t="s">
        <v>20</v>
      </c>
      <c r="J132" s="9" t="s">
        <v>21</v>
      </c>
      <c r="K132" s="9" t="s">
        <v>171</v>
      </c>
      <c r="L132" s="9"/>
      <c r="M132" s="9"/>
    </row>
    <row r="133" spans="1:13" hidden="1">
      <c r="A133" s="12">
        <v>15119241</v>
      </c>
      <c r="B133" s="9" t="s">
        <v>320</v>
      </c>
      <c r="C133" s="9" t="s">
        <v>322</v>
      </c>
      <c r="D133" s="9" t="s">
        <v>134</v>
      </c>
      <c r="E133" s="9"/>
      <c r="F133" s="9" t="s">
        <v>17</v>
      </c>
      <c r="G133" s="14" t="s">
        <v>323</v>
      </c>
      <c r="H133" s="9" t="s">
        <v>324</v>
      </c>
      <c r="I133" s="9" t="s">
        <v>20</v>
      </c>
      <c r="J133" s="9" t="s">
        <v>21</v>
      </c>
      <c r="K133" s="9" t="s">
        <v>325</v>
      </c>
      <c r="L133" s="9"/>
      <c r="M133" s="9" t="s">
        <v>326</v>
      </c>
    </row>
    <row r="134" spans="1:13" hidden="1">
      <c r="A134" s="12">
        <v>10681849</v>
      </c>
      <c r="B134" s="9" t="s">
        <v>327</v>
      </c>
      <c r="C134" s="9" t="s">
        <v>328</v>
      </c>
      <c r="D134" s="9" t="s">
        <v>134</v>
      </c>
      <c r="E134" s="9"/>
      <c r="F134" s="9" t="s">
        <v>17</v>
      </c>
      <c r="G134" s="18" t="s">
        <v>135</v>
      </c>
      <c r="H134" s="9" t="s">
        <v>154</v>
      </c>
      <c r="I134" s="9" t="s">
        <v>20</v>
      </c>
      <c r="J134" s="9" t="s">
        <v>21</v>
      </c>
      <c r="K134" s="9" t="s">
        <v>137</v>
      </c>
      <c r="L134" s="9"/>
      <c r="M134" s="9"/>
    </row>
    <row r="135" spans="1:13" hidden="1">
      <c r="A135" s="10">
        <v>5349721</v>
      </c>
      <c r="B135" s="7" t="s">
        <v>329</v>
      </c>
      <c r="C135" s="7" t="s">
        <v>129</v>
      </c>
      <c r="D135" s="7" t="s">
        <v>134</v>
      </c>
      <c r="E135" s="8"/>
      <c r="F135" s="8" t="s">
        <v>140</v>
      </c>
      <c r="G135" s="8" t="s">
        <v>141</v>
      </c>
      <c r="H135" s="8" t="s">
        <v>142</v>
      </c>
      <c r="I135" s="8" t="s">
        <v>20</v>
      </c>
      <c r="J135" s="8" t="s">
        <v>21</v>
      </c>
      <c r="K135" s="8" t="s">
        <v>143</v>
      </c>
      <c r="L135" s="8"/>
      <c r="M135" s="13"/>
    </row>
    <row r="136" spans="1:13" hidden="1">
      <c r="A136" s="6">
        <v>67585752</v>
      </c>
      <c r="B136" s="7" t="s">
        <v>329</v>
      </c>
      <c r="C136" s="7" t="s">
        <v>330</v>
      </c>
      <c r="D136" s="7" t="s">
        <v>134</v>
      </c>
      <c r="E136" s="8"/>
      <c r="F136" s="8" t="s">
        <v>140</v>
      </c>
      <c r="G136" s="8" t="s">
        <v>141</v>
      </c>
      <c r="H136" s="8" t="s">
        <v>142</v>
      </c>
      <c r="I136" s="8" t="s">
        <v>20</v>
      </c>
      <c r="J136" s="8" t="s">
        <v>21</v>
      </c>
      <c r="K136" s="8" t="s">
        <v>143</v>
      </c>
      <c r="L136" s="8"/>
      <c r="M136" s="9"/>
    </row>
    <row r="137" spans="1:13" hidden="1">
      <c r="A137" s="12">
        <v>31974645</v>
      </c>
      <c r="B137" s="9" t="s">
        <v>331</v>
      </c>
      <c r="C137" s="9" t="s">
        <v>332</v>
      </c>
      <c r="D137" s="9" t="s">
        <v>134</v>
      </c>
      <c r="E137" s="9"/>
      <c r="F137" s="9" t="s">
        <v>17</v>
      </c>
      <c r="G137" s="14" t="s">
        <v>294</v>
      </c>
      <c r="H137" s="9" t="s">
        <v>295</v>
      </c>
      <c r="I137" s="9" t="s">
        <v>20</v>
      </c>
      <c r="J137" s="9" t="s">
        <v>21</v>
      </c>
      <c r="K137" s="9" t="s">
        <v>296</v>
      </c>
      <c r="L137" s="9"/>
      <c r="M137" s="9"/>
    </row>
    <row r="138" spans="1:13" hidden="1">
      <c r="A138" s="6">
        <v>27842053</v>
      </c>
      <c r="B138" s="7" t="s">
        <v>331</v>
      </c>
      <c r="C138" s="7" t="s">
        <v>67</v>
      </c>
      <c r="D138" s="9" t="s">
        <v>134</v>
      </c>
      <c r="E138" s="9"/>
      <c r="F138" s="9" t="s">
        <v>17</v>
      </c>
      <c r="G138" s="9" t="s">
        <v>333</v>
      </c>
      <c r="H138" s="9" t="s">
        <v>334</v>
      </c>
      <c r="I138" s="9" t="s">
        <v>20</v>
      </c>
      <c r="J138" s="9" t="s">
        <v>21</v>
      </c>
      <c r="K138" s="9" t="s">
        <v>335</v>
      </c>
      <c r="L138" s="8"/>
      <c r="M138" s="8"/>
    </row>
    <row r="139" spans="1:13" hidden="1">
      <c r="A139" s="12">
        <v>69439172</v>
      </c>
      <c r="B139" s="9" t="s">
        <v>336</v>
      </c>
      <c r="C139" s="9" t="s">
        <v>337</v>
      </c>
      <c r="D139" s="9" t="s">
        <v>134</v>
      </c>
      <c r="E139" s="9"/>
      <c r="F139" s="9" t="s">
        <v>17</v>
      </c>
      <c r="G139" s="18" t="s">
        <v>135</v>
      </c>
      <c r="H139" s="9" t="s">
        <v>154</v>
      </c>
      <c r="I139" s="9" t="s">
        <v>20</v>
      </c>
      <c r="J139" s="9" t="s">
        <v>21</v>
      </c>
      <c r="K139" s="9" t="s">
        <v>137</v>
      </c>
      <c r="L139" s="9"/>
      <c r="M139" s="9"/>
    </row>
    <row r="140" spans="1:13" hidden="1">
      <c r="A140" s="11">
        <v>1743731</v>
      </c>
      <c r="B140" s="8" t="s">
        <v>338</v>
      </c>
      <c r="C140" s="8" t="s">
        <v>339</v>
      </c>
      <c r="D140" s="8" t="s">
        <v>134</v>
      </c>
      <c r="E140" s="8"/>
      <c r="F140" s="8" t="s">
        <v>17</v>
      </c>
      <c r="G140" s="8" t="s">
        <v>302</v>
      </c>
      <c r="H140" s="8" t="s">
        <v>217</v>
      </c>
      <c r="I140" s="8" t="s">
        <v>20</v>
      </c>
      <c r="J140" s="8" t="s">
        <v>21</v>
      </c>
      <c r="K140" s="8" t="s">
        <v>303</v>
      </c>
      <c r="L140" s="8"/>
      <c r="M140" s="8"/>
    </row>
    <row r="141" spans="1:13" hidden="1">
      <c r="A141" s="12">
        <v>34089961</v>
      </c>
      <c r="B141" s="9" t="s">
        <v>340</v>
      </c>
      <c r="C141" s="9" t="s">
        <v>24</v>
      </c>
      <c r="D141" s="9" t="s">
        <v>134</v>
      </c>
      <c r="E141" s="9"/>
      <c r="F141" s="9" t="s">
        <v>17</v>
      </c>
      <c r="G141" s="18" t="s">
        <v>135</v>
      </c>
      <c r="H141" s="9" t="s">
        <v>154</v>
      </c>
      <c r="I141" s="9" t="s">
        <v>20</v>
      </c>
      <c r="J141" s="9" t="s">
        <v>21</v>
      </c>
      <c r="K141" s="9" t="s">
        <v>137</v>
      </c>
      <c r="L141" s="9"/>
      <c r="M141" s="9"/>
    </row>
    <row r="142" spans="1:13" hidden="1">
      <c r="A142" s="12">
        <v>16743197</v>
      </c>
      <c r="B142" s="9" t="s">
        <v>341</v>
      </c>
      <c r="C142" s="9" t="s">
        <v>342</v>
      </c>
      <c r="D142" s="9" t="s">
        <v>134</v>
      </c>
      <c r="E142" s="9"/>
      <c r="F142" s="9" t="s">
        <v>17</v>
      </c>
      <c r="G142" s="14" t="s">
        <v>323</v>
      </c>
      <c r="H142" s="9" t="s">
        <v>324</v>
      </c>
      <c r="I142" s="9" t="s">
        <v>20</v>
      </c>
      <c r="J142" s="9" t="s">
        <v>21</v>
      </c>
      <c r="K142" s="9" t="s">
        <v>325</v>
      </c>
      <c r="L142" s="9"/>
      <c r="M142" s="9" t="s">
        <v>343</v>
      </c>
    </row>
    <row r="143" spans="1:13" hidden="1">
      <c r="A143" s="12">
        <v>9484908</v>
      </c>
      <c r="B143" s="9" t="s">
        <v>341</v>
      </c>
      <c r="C143" s="9" t="s">
        <v>344</v>
      </c>
      <c r="D143" s="9" t="s">
        <v>134</v>
      </c>
      <c r="E143" s="9"/>
      <c r="F143" s="9" t="s">
        <v>17</v>
      </c>
      <c r="G143" s="18" t="s">
        <v>135</v>
      </c>
      <c r="H143" s="9" t="s">
        <v>154</v>
      </c>
      <c r="I143" s="9" t="s">
        <v>20</v>
      </c>
      <c r="J143" s="9" t="s">
        <v>21</v>
      </c>
      <c r="K143" s="9" t="s">
        <v>137</v>
      </c>
      <c r="L143" s="9"/>
      <c r="M143" s="9"/>
    </row>
    <row r="144" spans="1:13" hidden="1">
      <c r="A144" s="6">
        <v>65334971</v>
      </c>
      <c r="B144" s="7" t="s">
        <v>341</v>
      </c>
      <c r="C144" s="7" t="s">
        <v>345</v>
      </c>
      <c r="D144" s="7" t="s">
        <v>134</v>
      </c>
      <c r="E144" s="8"/>
      <c r="F144" s="8" t="s">
        <v>140</v>
      </c>
      <c r="G144" s="8" t="s">
        <v>141</v>
      </c>
      <c r="H144" s="8" t="s">
        <v>142</v>
      </c>
      <c r="I144" s="8" t="s">
        <v>20</v>
      </c>
      <c r="J144" s="8" t="s">
        <v>21</v>
      </c>
      <c r="K144" s="8" t="s">
        <v>143</v>
      </c>
      <c r="L144" s="8"/>
      <c r="M144" s="9"/>
    </row>
    <row r="145" spans="1:13" hidden="1">
      <c r="A145" s="12">
        <v>4870598</v>
      </c>
      <c r="B145" s="9" t="s">
        <v>346</v>
      </c>
      <c r="C145" s="9" t="s">
        <v>14</v>
      </c>
      <c r="D145" s="9" t="s">
        <v>134</v>
      </c>
      <c r="E145" s="9"/>
      <c r="F145" s="9" t="s">
        <v>17</v>
      </c>
      <c r="G145" s="18" t="s">
        <v>174</v>
      </c>
      <c r="H145" s="9" t="s">
        <v>175</v>
      </c>
      <c r="I145" s="9" t="s">
        <v>20</v>
      </c>
      <c r="J145" s="9" t="s">
        <v>21</v>
      </c>
      <c r="K145" s="9" t="s">
        <v>176</v>
      </c>
      <c r="L145" s="9"/>
      <c r="M145" s="9"/>
    </row>
    <row r="146" spans="1:13" hidden="1">
      <c r="A146" s="12">
        <v>8486029</v>
      </c>
      <c r="B146" s="9" t="s">
        <v>347</v>
      </c>
      <c r="C146" s="9" t="s">
        <v>15</v>
      </c>
      <c r="D146" s="9" t="s">
        <v>134</v>
      </c>
      <c r="E146" s="9"/>
      <c r="F146" s="9" t="s">
        <v>17</v>
      </c>
      <c r="G146" s="18" t="s">
        <v>135</v>
      </c>
      <c r="H146" s="9" t="s">
        <v>154</v>
      </c>
      <c r="I146" s="9" t="s">
        <v>20</v>
      </c>
      <c r="J146" s="9" t="s">
        <v>21</v>
      </c>
      <c r="K146" s="9" t="s">
        <v>137</v>
      </c>
      <c r="L146" s="9"/>
      <c r="M146" s="9"/>
    </row>
    <row r="147" spans="1:13" hidden="1">
      <c r="A147" s="12">
        <v>10013415</v>
      </c>
      <c r="B147" s="9" t="s">
        <v>348</v>
      </c>
      <c r="C147" s="9" t="s">
        <v>234</v>
      </c>
      <c r="D147" s="9" t="s">
        <v>134</v>
      </c>
      <c r="E147" s="9"/>
      <c r="F147" s="9" t="s">
        <v>17</v>
      </c>
      <c r="G147" s="18" t="s">
        <v>199</v>
      </c>
      <c r="H147" s="9" t="s">
        <v>200</v>
      </c>
      <c r="I147" s="9" t="s">
        <v>20</v>
      </c>
      <c r="J147" s="9" t="s">
        <v>21</v>
      </c>
      <c r="K147" s="9" t="s">
        <v>201</v>
      </c>
      <c r="L147" s="9"/>
      <c r="M147" s="9"/>
    </row>
    <row r="148" spans="1:13" hidden="1">
      <c r="A148" s="12">
        <v>53500534</v>
      </c>
      <c r="B148" s="9" t="s">
        <v>349</v>
      </c>
      <c r="C148" s="9" t="s">
        <v>285</v>
      </c>
      <c r="D148" s="9" t="s">
        <v>134</v>
      </c>
      <c r="E148" s="9"/>
      <c r="F148" s="9" t="s">
        <v>17</v>
      </c>
      <c r="G148" s="14" t="s">
        <v>294</v>
      </c>
      <c r="H148" s="9" t="s">
        <v>295</v>
      </c>
      <c r="I148" s="9" t="s">
        <v>20</v>
      </c>
      <c r="J148" s="9" t="s">
        <v>21</v>
      </c>
      <c r="K148" s="9" t="s">
        <v>296</v>
      </c>
      <c r="L148" s="9"/>
      <c r="M148" s="9"/>
    </row>
    <row r="149" spans="1:13" hidden="1">
      <c r="A149" s="23">
        <v>30564413</v>
      </c>
      <c r="B149" s="20" t="s">
        <v>349</v>
      </c>
      <c r="C149" s="20" t="s">
        <v>344</v>
      </c>
      <c r="D149" s="21" t="s">
        <v>134</v>
      </c>
      <c r="E149" s="8"/>
      <c r="F149" s="8" t="s">
        <v>17</v>
      </c>
      <c r="G149" s="8" t="s">
        <v>253</v>
      </c>
      <c r="H149" s="8" t="s">
        <v>254</v>
      </c>
      <c r="I149" s="8" t="s">
        <v>20</v>
      </c>
      <c r="J149" s="8" t="s">
        <v>21</v>
      </c>
      <c r="K149" s="8" t="s">
        <v>255</v>
      </c>
      <c r="L149" s="8"/>
      <c r="M149" s="8"/>
    </row>
    <row r="150" spans="1:13" hidden="1">
      <c r="A150" s="12">
        <v>58845108</v>
      </c>
      <c r="B150" s="9" t="s">
        <v>350</v>
      </c>
      <c r="C150" s="9" t="s">
        <v>67</v>
      </c>
      <c r="D150" s="9" t="s">
        <v>134</v>
      </c>
      <c r="E150" s="9"/>
      <c r="F150" s="9" t="s">
        <v>17</v>
      </c>
      <c r="G150" s="18" t="s">
        <v>351</v>
      </c>
      <c r="H150" s="9" t="s">
        <v>352</v>
      </c>
      <c r="I150" s="9" t="s">
        <v>20</v>
      </c>
      <c r="J150" s="9" t="s">
        <v>21</v>
      </c>
      <c r="K150" s="9" t="s">
        <v>353</v>
      </c>
      <c r="L150" s="9"/>
      <c r="M150" s="9"/>
    </row>
    <row r="151" spans="1:13" hidden="1">
      <c r="A151" s="12">
        <v>39076583</v>
      </c>
      <c r="B151" s="9" t="s">
        <v>354</v>
      </c>
      <c r="C151" s="9" t="s">
        <v>129</v>
      </c>
      <c r="D151" s="9" t="s">
        <v>134</v>
      </c>
      <c r="E151" s="9"/>
      <c r="F151" s="9" t="s">
        <v>17</v>
      </c>
      <c r="G151" s="18" t="s">
        <v>135</v>
      </c>
      <c r="H151" s="9" t="s">
        <v>154</v>
      </c>
      <c r="I151" s="9" t="s">
        <v>20</v>
      </c>
      <c r="J151" s="9" t="s">
        <v>21</v>
      </c>
      <c r="K151" s="9" t="s">
        <v>137</v>
      </c>
      <c r="L151" s="9"/>
      <c r="M151" s="9"/>
    </row>
    <row r="152" spans="1:13" hidden="1">
      <c r="A152" s="12">
        <v>54753637</v>
      </c>
      <c r="B152" s="9" t="s">
        <v>355</v>
      </c>
      <c r="C152" s="9" t="s">
        <v>356</v>
      </c>
      <c r="D152" s="9" t="s">
        <v>134</v>
      </c>
      <c r="E152" s="9"/>
      <c r="F152" s="9" t="s">
        <v>17</v>
      </c>
      <c r="G152" s="14" t="s">
        <v>199</v>
      </c>
      <c r="H152" s="9" t="s">
        <v>200</v>
      </c>
      <c r="I152" s="9" t="s">
        <v>20</v>
      </c>
      <c r="J152" s="9" t="s">
        <v>21</v>
      </c>
      <c r="K152" s="9" t="s">
        <v>201</v>
      </c>
      <c r="L152" s="9"/>
      <c r="M152" s="9" t="s">
        <v>343</v>
      </c>
    </row>
    <row r="153" spans="1:13" hidden="1">
      <c r="A153" s="12">
        <v>63816045</v>
      </c>
      <c r="B153" s="9" t="s">
        <v>355</v>
      </c>
      <c r="C153" s="9" t="s">
        <v>357</v>
      </c>
      <c r="D153" s="9" t="s">
        <v>134</v>
      </c>
      <c r="E153" s="9"/>
      <c r="F153" s="9" t="s">
        <v>17</v>
      </c>
      <c r="G153" s="14" t="s">
        <v>174</v>
      </c>
      <c r="H153" s="9" t="s">
        <v>175</v>
      </c>
      <c r="I153" s="9" t="s">
        <v>20</v>
      </c>
      <c r="J153" s="9" t="s">
        <v>21</v>
      </c>
      <c r="K153" s="9" t="s">
        <v>176</v>
      </c>
      <c r="L153" s="9"/>
      <c r="M153" s="9"/>
    </row>
    <row r="154" spans="1:13" hidden="1">
      <c r="A154" s="12" t="s">
        <v>358</v>
      </c>
      <c r="B154" s="9" t="s">
        <v>355</v>
      </c>
      <c r="C154" s="9" t="s">
        <v>359</v>
      </c>
      <c r="D154" s="9" t="s">
        <v>134</v>
      </c>
      <c r="E154" s="9"/>
      <c r="F154" s="9" t="s">
        <v>17</v>
      </c>
      <c r="G154" s="18" t="s">
        <v>135</v>
      </c>
      <c r="H154" s="9" t="s">
        <v>154</v>
      </c>
      <c r="I154" s="9" t="s">
        <v>20</v>
      </c>
      <c r="J154" s="9" t="s">
        <v>21</v>
      </c>
      <c r="K154" s="9" t="s">
        <v>137</v>
      </c>
      <c r="L154" s="9"/>
      <c r="M154" s="9"/>
    </row>
    <row r="155" spans="1:13" hidden="1">
      <c r="A155" s="12">
        <v>22561351</v>
      </c>
      <c r="B155" s="13" t="s">
        <v>355</v>
      </c>
      <c r="C155" s="13" t="s">
        <v>101</v>
      </c>
      <c r="D155" s="13" t="s">
        <v>134</v>
      </c>
      <c r="E155" s="13"/>
      <c r="F155" s="13" t="s">
        <v>17</v>
      </c>
      <c r="G155" s="13" t="s">
        <v>360</v>
      </c>
      <c r="H155" s="13" t="s">
        <v>271</v>
      </c>
      <c r="I155" s="13" t="s">
        <v>361</v>
      </c>
      <c r="J155" s="13" t="s">
        <v>21</v>
      </c>
      <c r="K155" s="13" t="s">
        <v>362</v>
      </c>
      <c r="L155" s="13"/>
      <c r="M155" s="13"/>
    </row>
    <row r="156" spans="1:13" hidden="1">
      <c r="A156" s="12">
        <v>6441547</v>
      </c>
      <c r="B156" s="9" t="s">
        <v>363</v>
      </c>
      <c r="C156" s="9" t="s">
        <v>123</v>
      </c>
      <c r="D156" s="9" t="s">
        <v>134</v>
      </c>
      <c r="E156" s="9"/>
      <c r="F156" s="9" t="s">
        <v>17</v>
      </c>
      <c r="G156" s="18" t="s">
        <v>135</v>
      </c>
      <c r="H156" s="9" t="s">
        <v>154</v>
      </c>
      <c r="I156" s="9" t="s">
        <v>20</v>
      </c>
      <c r="J156" s="9" t="s">
        <v>21</v>
      </c>
      <c r="K156" s="9" t="s">
        <v>137</v>
      </c>
      <c r="L156" s="9"/>
      <c r="M156" s="9"/>
    </row>
    <row r="157" spans="1:13" hidden="1">
      <c r="A157" s="12">
        <v>52159365</v>
      </c>
      <c r="B157" s="9" t="s">
        <v>48</v>
      </c>
      <c r="C157" s="9" t="s">
        <v>342</v>
      </c>
      <c r="D157" s="9" t="s">
        <v>134</v>
      </c>
      <c r="E157" s="9"/>
      <c r="F157" s="9" t="s">
        <v>17</v>
      </c>
      <c r="G157" s="18" t="s">
        <v>135</v>
      </c>
      <c r="H157" s="9" t="s">
        <v>154</v>
      </c>
      <c r="I157" s="9" t="s">
        <v>20</v>
      </c>
      <c r="J157" s="9" t="s">
        <v>21</v>
      </c>
      <c r="K157" s="9" t="s">
        <v>137</v>
      </c>
      <c r="L157" s="9"/>
      <c r="M157" s="9"/>
    </row>
    <row r="158" spans="1:13" hidden="1">
      <c r="A158" s="12">
        <v>12102455</v>
      </c>
      <c r="B158" s="9" t="s">
        <v>364</v>
      </c>
      <c r="C158" s="9" t="s">
        <v>365</v>
      </c>
      <c r="D158" s="9" t="s">
        <v>134</v>
      </c>
      <c r="E158" s="9"/>
      <c r="F158" s="9" t="s">
        <v>17</v>
      </c>
      <c r="G158" s="18" t="s">
        <v>351</v>
      </c>
      <c r="H158" s="9" t="s">
        <v>352</v>
      </c>
      <c r="I158" s="9" t="s">
        <v>20</v>
      </c>
      <c r="J158" s="9" t="s">
        <v>21</v>
      </c>
      <c r="K158" s="9" t="s">
        <v>353</v>
      </c>
      <c r="L158" s="9"/>
      <c r="M158" s="9"/>
    </row>
    <row r="159" spans="1:13" hidden="1">
      <c r="A159" s="6">
        <v>55570907</v>
      </c>
      <c r="B159" s="7" t="s">
        <v>366</v>
      </c>
      <c r="C159" s="7" t="s">
        <v>88</v>
      </c>
      <c r="D159" s="19" t="s">
        <v>134</v>
      </c>
      <c r="F159" s="19" t="s">
        <v>17</v>
      </c>
      <c r="G159" s="19" t="s">
        <v>161</v>
      </c>
      <c r="H159" s="19" t="s">
        <v>162</v>
      </c>
      <c r="I159" s="19" t="s">
        <v>20</v>
      </c>
      <c r="J159" s="19" t="s">
        <v>21</v>
      </c>
      <c r="K159" s="19" t="s">
        <v>163</v>
      </c>
    </row>
    <row r="160" spans="1:13" hidden="1">
      <c r="A160" s="12">
        <v>68252675</v>
      </c>
      <c r="B160" s="9" t="s">
        <v>367</v>
      </c>
      <c r="C160" s="9" t="s">
        <v>129</v>
      </c>
      <c r="D160" s="9" t="s">
        <v>134</v>
      </c>
      <c r="E160" s="9"/>
      <c r="F160" s="9" t="s">
        <v>17</v>
      </c>
      <c r="G160" s="14" t="s">
        <v>368</v>
      </c>
      <c r="H160" s="9" t="s">
        <v>369</v>
      </c>
      <c r="I160" s="9" t="s">
        <v>20</v>
      </c>
      <c r="J160" s="9" t="s">
        <v>21</v>
      </c>
      <c r="K160" s="9" t="s">
        <v>370</v>
      </c>
      <c r="L160" s="9"/>
      <c r="M160" s="9"/>
    </row>
    <row r="161" spans="1:13" hidden="1">
      <c r="A161" s="12">
        <v>69755486</v>
      </c>
      <c r="B161" s="9" t="s">
        <v>110</v>
      </c>
      <c r="C161" s="9" t="s">
        <v>98</v>
      </c>
      <c r="D161" s="9" t="s">
        <v>134</v>
      </c>
      <c r="E161" s="9"/>
      <c r="F161" s="9" t="s">
        <v>17</v>
      </c>
      <c r="G161" s="18" t="s">
        <v>169</v>
      </c>
      <c r="H161" s="9" t="s">
        <v>170</v>
      </c>
      <c r="I161" s="9" t="s">
        <v>371</v>
      </c>
      <c r="J161" s="9" t="s">
        <v>372</v>
      </c>
      <c r="K161" s="9" t="s">
        <v>373</v>
      </c>
      <c r="L161" s="9"/>
      <c r="M161" s="9" t="s">
        <v>374</v>
      </c>
    </row>
    <row r="162" spans="1:13" hidden="1">
      <c r="A162" s="12">
        <v>306052044</v>
      </c>
      <c r="B162" s="9" t="s">
        <v>110</v>
      </c>
      <c r="C162" s="9" t="s">
        <v>375</v>
      </c>
      <c r="D162" s="9" t="s">
        <v>134</v>
      </c>
      <c r="E162" s="9"/>
      <c r="F162" s="9" t="s">
        <v>17</v>
      </c>
      <c r="G162" s="18" t="s">
        <v>135</v>
      </c>
      <c r="H162" s="9" t="s">
        <v>154</v>
      </c>
      <c r="I162" s="9" t="s">
        <v>20</v>
      </c>
      <c r="J162" s="9" t="s">
        <v>21</v>
      </c>
      <c r="K162" s="9" t="s">
        <v>137</v>
      </c>
      <c r="L162" s="9"/>
      <c r="M162" s="9"/>
    </row>
    <row r="163" spans="1:13" hidden="1">
      <c r="A163" s="12">
        <v>67861229</v>
      </c>
      <c r="B163" s="9" t="s">
        <v>110</v>
      </c>
      <c r="C163" s="9" t="s">
        <v>376</v>
      </c>
      <c r="D163" s="9" t="s">
        <v>134</v>
      </c>
      <c r="E163" s="9"/>
      <c r="F163" s="9" t="s">
        <v>17</v>
      </c>
      <c r="G163" s="18" t="s">
        <v>135</v>
      </c>
      <c r="H163" s="9" t="s">
        <v>154</v>
      </c>
      <c r="I163" s="9" t="s">
        <v>20</v>
      </c>
      <c r="J163" s="9" t="s">
        <v>21</v>
      </c>
      <c r="K163" s="9" t="s">
        <v>137</v>
      </c>
      <c r="L163" s="9"/>
      <c r="M163" s="9"/>
    </row>
    <row r="164" spans="1:13" hidden="1">
      <c r="A164" s="12">
        <v>46273512</v>
      </c>
      <c r="B164" s="9" t="s">
        <v>377</v>
      </c>
      <c r="C164" s="9" t="s">
        <v>376</v>
      </c>
      <c r="D164" s="9" t="s">
        <v>134</v>
      </c>
      <c r="E164" s="9"/>
      <c r="F164" s="9" t="s">
        <v>17</v>
      </c>
      <c r="G164" s="18" t="s">
        <v>135</v>
      </c>
      <c r="H164" s="9" t="s">
        <v>154</v>
      </c>
      <c r="I164" s="9" t="s">
        <v>20</v>
      </c>
      <c r="J164" s="9" t="s">
        <v>21</v>
      </c>
      <c r="K164" s="9" t="s">
        <v>137</v>
      </c>
      <c r="L164" s="9"/>
      <c r="M164" s="9"/>
    </row>
    <row r="165" spans="1:13" hidden="1">
      <c r="A165" s="12">
        <v>28942688</v>
      </c>
      <c r="B165" s="9" t="s">
        <v>378</v>
      </c>
      <c r="C165" s="9" t="s">
        <v>379</v>
      </c>
      <c r="D165" s="9" t="s">
        <v>134</v>
      </c>
      <c r="E165" s="9"/>
      <c r="F165" s="9" t="s">
        <v>17</v>
      </c>
      <c r="G165" s="14" t="s">
        <v>174</v>
      </c>
      <c r="H165" s="9" t="s">
        <v>175</v>
      </c>
      <c r="I165" s="9" t="s">
        <v>20</v>
      </c>
      <c r="J165" s="9" t="s">
        <v>21</v>
      </c>
      <c r="K165" s="9" t="s">
        <v>176</v>
      </c>
      <c r="L165" s="9"/>
      <c r="M165" s="9" t="s">
        <v>343</v>
      </c>
    </row>
    <row r="166" spans="1:13" hidden="1">
      <c r="A166" s="12">
        <v>57804460</v>
      </c>
      <c r="B166" s="9" t="s">
        <v>378</v>
      </c>
      <c r="C166" s="9" t="s">
        <v>198</v>
      </c>
      <c r="D166" s="9" t="s">
        <v>134</v>
      </c>
      <c r="E166" s="9"/>
      <c r="F166" s="9" t="s">
        <v>17</v>
      </c>
      <c r="G166" s="14" t="s">
        <v>174</v>
      </c>
      <c r="H166" s="9" t="s">
        <v>175</v>
      </c>
      <c r="I166" s="9" t="s">
        <v>20</v>
      </c>
      <c r="J166" s="9" t="s">
        <v>21</v>
      </c>
      <c r="K166" s="9" t="s">
        <v>176</v>
      </c>
      <c r="L166" s="9"/>
      <c r="M166" s="9" t="s">
        <v>202</v>
      </c>
    </row>
    <row r="167" spans="1:13" hidden="1">
      <c r="A167" s="12">
        <v>54092267</v>
      </c>
      <c r="B167" s="9" t="s">
        <v>380</v>
      </c>
      <c r="C167" s="9" t="s">
        <v>167</v>
      </c>
      <c r="D167" s="9" t="s">
        <v>134</v>
      </c>
      <c r="E167" s="9"/>
      <c r="F167" s="9" t="s">
        <v>17</v>
      </c>
      <c r="G167" s="18" t="s">
        <v>135</v>
      </c>
      <c r="H167" s="9" t="s">
        <v>154</v>
      </c>
      <c r="I167" s="9" t="s">
        <v>20</v>
      </c>
      <c r="J167" s="9" t="s">
        <v>21</v>
      </c>
      <c r="K167" s="9" t="s">
        <v>137</v>
      </c>
      <c r="L167" s="9"/>
      <c r="M167" s="9"/>
    </row>
    <row r="168" spans="1:13" hidden="1">
      <c r="A168" s="12">
        <v>6733570</v>
      </c>
      <c r="B168" s="9" t="s">
        <v>381</v>
      </c>
      <c r="C168" s="9" t="s">
        <v>288</v>
      </c>
      <c r="D168" s="9" t="s">
        <v>134</v>
      </c>
      <c r="E168" s="9"/>
      <c r="F168" s="9" t="s">
        <v>17</v>
      </c>
      <c r="G168" s="18" t="s">
        <v>135</v>
      </c>
      <c r="H168" s="9" t="s">
        <v>154</v>
      </c>
      <c r="I168" s="9" t="s">
        <v>20</v>
      </c>
      <c r="J168" s="9" t="s">
        <v>21</v>
      </c>
      <c r="K168" s="9" t="s">
        <v>382</v>
      </c>
      <c r="L168" s="9"/>
      <c r="M168" s="9"/>
    </row>
    <row r="169" spans="1:13" hidden="1">
      <c r="A169" s="12">
        <v>30281430</v>
      </c>
      <c r="B169" s="9" t="s">
        <v>383</v>
      </c>
      <c r="C169" s="9" t="s">
        <v>384</v>
      </c>
      <c r="D169" s="9" t="s">
        <v>134</v>
      </c>
      <c r="E169" s="9"/>
      <c r="F169" s="9" t="s">
        <v>17</v>
      </c>
      <c r="G169" s="18" t="s">
        <v>135</v>
      </c>
      <c r="H169" s="9" t="s">
        <v>154</v>
      </c>
      <c r="I169" s="9" t="s">
        <v>20</v>
      </c>
      <c r="J169" s="9" t="s">
        <v>21</v>
      </c>
      <c r="K169" s="9" t="s">
        <v>137</v>
      </c>
      <c r="L169" s="9"/>
      <c r="M169" s="9"/>
    </row>
    <row r="170" spans="1:13" hidden="1">
      <c r="A170" s="12">
        <v>69793503</v>
      </c>
      <c r="B170" s="9" t="s">
        <v>385</v>
      </c>
      <c r="C170" s="9" t="s">
        <v>386</v>
      </c>
      <c r="D170" s="9" t="s">
        <v>134</v>
      </c>
      <c r="E170" s="9"/>
      <c r="F170" s="9" t="s">
        <v>17</v>
      </c>
      <c r="G170" s="18" t="s">
        <v>135</v>
      </c>
      <c r="H170" s="9" t="s">
        <v>154</v>
      </c>
      <c r="I170" s="9" t="s">
        <v>20</v>
      </c>
      <c r="J170" s="9" t="s">
        <v>21</v>
      </c>
      <c r="K170" s="9" t="s">
        <v>137</v>
      </c>
      <c r="L170" s="9"/>
      <c r="M170" s="9"/>
    </row>
    <row r="171" spans="1:13" hidden="1">
      <c r="A171" s="12">
        <v>43400050</v>
      </c>
      <c r="B171" s="9" t="s">
        <v>387</v>
      </c>
      <c r="C171" s="9" t="s">
        <v>388</v>
      </c>
      <c r="D171" s="9" t="s">
        <v>134</v>
      </c>
      <c r="E171" s="9"/>
      <c r="F171" s="9" t="s">
        <v>17</v>
      </c>
      <c r="G171" s="18" t="s">
        <v>135</v>
      </c>
      <c r="H171" s="9" t="s">
        <v>154</v>
      </c>
      <c r="I171" s="9" t="s">
        <v>20</v>
      </c>
      <c r="J171" s="9" t="s">
        <v>21</v>
      </c>
      <c r="K171" s="9" t="s">
        <v>137</v>
      </c>
      <c r="L171" s="9"/>
      <c r="M171" s="9"/>
    </row>
    <row r="172" spans="1:13" hidden="1">
      <c r="A172" s="12">
        <v>27475920</v>
      </c>
      <c r="B172" s="9" t="s">
        <v>387</v>
      </c>
      <c r="C172" s="9" t="s">
        <v>268</v>
      </c>
      <c r="D172" s="9" t="s">
        <v>134</v>
      </c>
      <c r="E172" s="9"/>
      <c r="F172" s="9" t="s">
        <v>17</v>
      </c>
      <c r="G172" s="18" t="s">
        <v>135</v>
      </c>
      <c r="H172" s="9" t="s">
        <v>154</v>
      </c>
      <c r="I172" s="9" t="s">
        <v>20</v>
      </c>
      <c r="J172" s="9" t="s">
        <v>21</v>
      </c>
      <c r="K172" s="9" t="s">
        <v>137</v>
      </c>
      <c r="L172" s="9"/>
      <c r="M172" s="9"/>
    </row>
    <row r="173" spans="1:13" hidden="1">
      <c r="A173" s="12">
        <v>9084047</v>
      </c>
      <c r="B173" s="9" t="s">
        <v>387</v>
      </c>
      <c r="C173" s="9" t="s">
        <v>389</v>
      </c>
      <c r="D173" s="9" t="s">
        <v>134</v>
      </c>
      <c r="E173" s="9"/>
      <c r="F173" s="9" t="s">
        <v>17</v>
      </c>
      <c r="G173" s="18" t="s">
        <v>135</v>
      </c>
      <c r="H173" s="9" t="s">
        <v>154</v>
      </c>
      <c r="I173" s="9" t="s">
        <v>20</v>
      </c>
      <c r="J173" s="9" t="s">
        <v>21</v>
      </c>
      <c r="K173" s="9" t="s">
        <v>137</v>
      </c>
      <c r="L173" s="9"/>
      <c r="M173" s="9"/>
    </row>
    <row r="174" spans="1:13" hidden="1">
      <c r="A174" s="12">
        <v>22521397</v>
      </c>
      <c r="B174" s="9" t="s">
        <v>390</v>
      </c>
      <c r="C174" s="9" t="s">
        <v>391</v>
      </c>
      <c r="D174" s="9" t="s">
        <v>134</v>
      </c>
      <c r="E174" s="9"/>
      <c r="F174" s="9" t="s">
        <v>17</v>
      </c>
      <c r="G174" s="14" t="s">
        <v>392</v>
      </c>
      <c r="H174" s="9" t="s">
        <v>195</v>
      </c>
      <c r="I174" s="9" t="s">
        <v>20</v>
      </c>
      <c r="J174" s="9" t="s">
        <v>21</v>
      </c>
      <c r="K174" s="9" t="s">
        <v>196</v>
      </c>
      <c r="L174" s="9"/>
      <c r="M174" s="9"/>
    </row>
    <row r="175" spans="1:13" hidden="1">
      <c r="A175" s="12">
        <v>53606190</v>
      </c>
      <c r="B175" s="9" t="s">
        <v>117</v>
      </c>
      <c r="C175" s="9" t="s">
        <v>15</v>
      </c>
      <c r="D175" s="9" t="s">
        <v>134</v>
      </c>
      <c r="E175" s="9"/>
      <c r="F175" s="9" t="s">
        <v>17</v>
      </c>
      <c r="G175" s="18" t="s">
        <v>135</v>
      </c>
      <c r="H175" s="9" t="s">
        <v>154</v>
      </c>
      <c r="I175" s="9" t="s">
        <v>20</v>
      </c>
      <c r="J175" s="9" t="s">
        <v>21</v>
      </c>
      <c r="K175" s="9" t="s">
        <v>137</v>
      </c>
      <c r="L175" s="9"/>
      <c r="M175" s="9"/>
    </row>
    <row r="176" spans="1:13" hidden="1">
      <c r="A176" s="12">
        <v>28829398</v>
      </c>
      <c r="B176" s="9" t="s">
        <v>393</v>
      </c>
      <c r="C176" s="9" t="s">
        <v>30</v>
      </c>
      <c r="D176" s="9" t="s">
        <v>134</v>
      </c>
      <c r="E176" s="9"/>
      <c r="F176" s="9" t="s">
        <v>17</v>
      </c>
      <c r="G176" s="18" t="s">
        <v>135</v>
      </c>
      <c r="H176" s="9" t="s">
        <v>154</v>
      </c>
      <c r="I176" s="9" t="s">
        <v>20</v>
      </c>
      <c r="J176" s="9" t="s">
        <v>21</v>
      </c>
      <c r="K176" s="9" t="s">
        <v>137</v>
      </c>
      <c r="L176" s="9"/>
      <c r="M176" s="9"/>
    </row>
    <row r="177" spans="1:13" hidden="1">
      <c r="A177" s="6">
        <v>27812163</v>
      </c>
      <c r="B177" s="7" t="s">
        <v>394</v>
      </c>
      <c r="C177" s="7" t="s">
        <v>268</v>
      </c>
      <c r="D177" s="19" t="s">
        <v>134</v>
      </c>
      <c r="F177" s="19" t="s">
        <v>17</v>
      </c>
      <c r="G177" s="19" t="s">
        <v>161</v>
      </c>
      <c r="H177" s="19" t="s">
        <v>162</v>
      </c>
      <c r="I177" s="19" t="s">
        <v>20</v>
      </c>
      <c r="J177" s="19" t="s">
        <v>21</v>
      </c>
      <c r="K177" s="19" t="s">
        <v>163</v>
      </c>
    </row>
    <row r="178" spans="1:13" hidden="1">
      <c r="A178" s="12">
        <v>24558801</v>
      </c>
      <c r="B178" s="9" t="s">
        <v>186</v>
      </c>
      <c r="C178" s="9" t="s">
        <v>395</v>
      </c>
      <c r="D178" s="9" t="s">
        <v>134</v>
      </c>
      <c r="E178" s="9"/>
      <c r="F178" s="9" t="s">
        <v>17</v>
      </c>
      <c r="G178" s="18" t="s">
        <v>135</v>
      </c>
      <c r="H178" s="9" t="s">
        <v>154</v>
      </c>
      <c r="I178" s="9" t="s">
        <v>20</v>
      </c>
      <c r="J178" s="9" t="s">
        <v>21</v>
      </c>
      <c r="K178" s="9" t="s">
        <v>137</v>
      </c>
      <c r="L178" s="9"/>
      <c r="M178" s="9"/>
    </row>
    <row r="179" spans="1:13" hidden="1">
      <c r="A179" s="12">
        <v>73298937</v>
      </c>
      <c r="B179" s="9" t="s">
        <v>396</v>
      </c>
      <c r="C179" s="9" t="s">
        <v>156</v>
      </c>
      <c r="D179" s="9" t="s">
        <v>134</v>
      </c>
      <c r="E179" s="9"/>
      <c r="F179" s="9" t="s">
        <v>17</v>
      </c>
      <c r="G179" s="18" t="s">
        <v>135</v>
      </c>
      <c r="H179" s="9" t="s">
        <v>154</v>
      </c>
      <c r="I179" s="9" t="s">
        <v>20</v>
      </c>
      <c r="J179" s="9" t="s">
        <v>21</v>
      </c>
      <c r="K179" s="9" t="s">
        <v>137</v>
      </c>
      <c r="L179" s="9"/>
      <c r="M179" s="9"/>
    </row>
    <row r="180" spans="1:13" hidden="1">
      <c r="A180" s="6">
        <v>321962771</v>
      </c>
      <c r="B180" s="7" t="s">
        <v>397</v>
      </c>
      <c r="C180" s="7" t="s">
        <v>398</v>
      </c>
      <c r="D180" s="7" t="s">
        <v>134</v>
      </c>
      <c r="E180" s="8"/>
      <c r="F180" s="8" t="s">
        <v>140</v>
      </c>
      <c r="G180" s="8" t="s">
        <v>141</v>
      </c>
      <c r="H180" s="8" t="s">
        <v>142</v>
      </c>
      <c r="I180" s="8" t="s">
        <v>20</v>
      </c>
      <c r="J180" s="8" t="s">
        <v>21</v>
      </c>
      <c r="K180" s="8" t="s">
        <v>143</v>
      </c>
      <c r="L180" s="8"/>
      <c r="M180" s="8"/>
    </row>
    <row r="181" spans="1:13" hidden="1">
      <c r="A181" s="12">
        <v>15935992</v>
      </c>
      <c r="B181" s="9" t="s">
        <v>399</v>
      </c>
      <c r="C181" s="9" t="s">
        <v>400</v>
      </c>
      <c r="D181" s="9" t="s">
        <v>134</v>
      </c>
      <c r="E181" s="9"/>
      <c r="F181" s="9" t="s">
        <v>17</v>
      </c>
      <c r="G181" s="18" t="s">
        <v>135</v>
      </c>
      <c r="H181" s="9" t="s">
        <v>154</v>
      </c>
      <c r="I181" s="9" t="s">
        <v>20</v>
      </c>
      <c r="J181" s="9" t="s">
        <v>21</v>
      </c>
      <c r="K181" s="9" t="s">
        <v>137</v>
      </c>
      <c r="L181" s="9"/>
      <c r="M181" s="9"/>
    </row>
    <row r="182" spans="1:13" hidden="1">
      <c r="A182" s="11">
        <v>56526692</v>
      </c>
      <c r="B182" s="20" t="s">
        <v>401</v>
      </c>
      <c r="C182" s="20" t="s">
        <v>149</v>
      </c>
      <c r="D182" s="21" t="s">
        <v>134</v>
      </c>
      <c r="E182" s="8"/>
      <c r="F182" s="8" t="s">
        <v>17</v>
      </c>
      <c r="G182" s="8" t="s">
        <v>182</v>
      </c>
      <c r="H182" s="8" t="s">
        <v>183</v>
      </c>
      <c r="I182" s="8" t="s">
        <v>20</v>
      </c>
      <c r="J182" s="8" t="s">
        <v>21</v>
      </c>
      <c r="K182" s="8" t="s">
        <v>184</v>
      </c>
      <c r="L182" s="8"/>
      <c r="M182" s="8"/>
    </row>
    <row r="183" spans="1:13" hidden="1">
      <c r="A183" s="12">
        <v>50909290</v>
      </c>
      <c r="B183" s="9" t="s">
        <v>402</v>
      </c>
      <c r="C183" s="9" t="s">
        <v>42</v>
      </c>
      <c r="D183" s="9" t="s">
        <v>134</v>
      </c>
      <c r="E183" s="9"/>
      <c r="F183" s="9" t="s">
        <v>17</v>
      </c>
      <c r="G183" s="18" t="s">
        <v>174</v>
      </c>
      <c r="H183" s="9" t="s">
        <v>175</v>
      </c>
      <c r="I183" s="9" t="s">
        <v>20</v>
      </c>
      <c r="J183" s="9" t="s">
        <v>21</v>
      </c>
      <c r="K183" s="9" t="s">
        <v>176</v>
      </c>
      <c r="L183" s="9"/>
      <c r="M183" s="9"/>
    </row>
    <row r="184" spans="1:13" hidden="1">
      <c r="A184" s="11">
        <v>304814981</v>
      </c>
      <c r="B184" s="20" t="s">
        <v>403</v>
      </c>
      <c r="C184" s="20" t="s">
        <v>88</v>
      </c>
      <c r="D184" s="21" t="s">
        <v>134</v>
      </c>
      <c r="E184" s="8"/>
      <c r="F184" s="8" t="s">
        <v>17</v>
      </c>
      <c r="G184" s="8" t="s">
        <v>182</v>
      </c>
      <c r="H184" s="8" t="s">
        <v>183</v>
      </c>
      <c r="I184" s="8" t="s">
        <v>20</v>
      </c>
      <c r="J184" s="8" t="s">
        <v>21</v>
      </c>
      <c r="K184" s="8" t="s">
        <v>184</v>
      </c>
      <c r="L184" s="8"/>
      <c r="M184" s="8"/>
    </row>
    <row r="185" spans="1:13" hidden="1">
      <c r="A185" s="12">
        <v>53568978</v>
      </c>
      <c r="B185" s="9" t="s">
        <v>404</v>
      </c>
      <c r="C185" s="9" t="s">
        <v>123</v>
      </c>
      <c r="D185" s="9" t="s">
        <v>134</v>
      </c>
      <c r="E185" s="9"/>
      <c r="F185" s="9" t="s">
        <v>17</v>
      </c>
      <c r="G185" s="18" t="s">
        <v>135</v>
      </c>
      <c r="H185" s="9" t="s">
        <v>154</v>
      </c>
      <c r="I185" s="9" t="s">
        <v>20</v>
      </c>
      <c r="J185" s="9" t="s">
        <v>21</v>
      </c>
      <c r="K185" s="9" t="s">
        <v>137</v>
      </c>
      <c r="L185" s="9"/>
      <c r="M185" s="9"/>
    </row>
    <row r="186" spans="1:13" hidden="1">
      <c r="A186" s="12">
        <v>57087215</v>
      </c>
      <c r="B186" s="9" t="s">
        <v>405</v>
      </c>
      <c r="C186" s="9" t="s">
        <v>315</v>
      </c>
      <c r="D186" s="9" t="s">
        <v>134</v>
      </c>
      <c r="E186" s="9"/>
      <c r="F186" s="9" t="s">
        <v>17</v>
      </c>
      <c r="G186" s="18" t="s">
        <v>135</v>
      </c>
      <c r="H186" s="9" t="s">
        <v>154</v>
      </c>
      <c r="I186" s="9" t="s">
        <v>20</v>
      </c>
      <c r="J186" s="9" t="s">
        <v>21</v>
      </c>
      <c r="K186" s="9" t="s">
        <v>137</v>
      </c>
      <c r="L186" s="9"/>
      <c r="M186" s="9"/>
    </row>
    <row r="187" spans="1:13" hidden="1">
      <c r="A187" s="12">
        <v>52910817</v>
      </c>
      <c r="B187" s="9" t="s">
        <v>405</v>
      </c>
      <c r="C187" s="9" t="s">
        <v>123</v>
      </c>
      <c r="D187" s="9" t="s">
        <v>134</v>
      </c>
      <c r="E187" s="9"/>
      <c r="F187" s="9" t="s">
        <v>17</v>
      </c>
      <c r="G187" s="18" t="s">
        <v>135</v>
      </c>
      <c r="H187" s="9" t="s">
        <v>154</v>
      </c>
      <c r="I187" s="9" t="s">
        <v>20</v>
      </c>
      <c r="J187" s="9" t="s">
        <v>21</v>
      </c>
      <c r="K187" s="9" t="s">
        <v>137</v>
      </c>
      <c r="L187" s="9"/>
      <c r="M187" s="9"/>
    </row>
    <row r="188" spans="1:13" hidden="1">
      <c r="A188" s="12">
        <v>9681313</v>
      </c>
      <c r="B188" s="9" t="s">
        <v>406</v>
      </c>
      <c r="C188" s="9" t="s">
        <v>407</v>
      </c>
      <c r="D188" s="9" t="s">
        <v>134</v>
      </c>
      <c r="E188" s="9"/>
      <c r="F188" s="9" t="s">
        <v>17</v>
      </c>
      <c r="G188" s="18" t="s">
        <v>135</v>
      </c>
      <c r="H188" s="9" t="s">
        <v>154</v>
      </c>
      <c r="I188" s="9" t="s">
        <v>20</v>
      </c>
      <c r="J188" s="9" t="s">
        <v>21</v>
      </c>
      <c r="K188" s="9" t="s">
        <v>137</v>
      </c>
      <c r="L188" s="9"/>
      <c r="M188" s="9"/>
    </row>
    <row r="189" spans="1:13" hidden="1">
      <c r="A189" s="12">
        <v>77385110</v>
      </c>
      <c r="B189" s="9" t="s">
        <v>408</v>
      </c>
      <c r="C189" s="9" t="s">
        <v>88</v>
      </c>
      <c r="D189" s="9" t="s">
        <v>134</v>
      </c>
      <c r="E189" s="9"/>
      <c r="F189" s="9" t="s">
        <v>17</v>
      </c>
      <c r="G189" s="18" t="s">
        <v>169</v>
      </c>
      <c r="H189" s="9" t="s">
        <v>170</v>
      </c>
      <c r="I189" s="9" t="s">
        <v>20</v>
      </c>
      <c r="J189" s="9" t="s">
        <v>21</v>
      </c>
      <c r="K189" s="9" t="s">
        <v>171</v>
      </c>
      <c r="L189" s="9"/>
      <c r="M189" s="9"/>
    </row>
    <row r="190" spans="1:13" hidden="1">
      <c r="A190" s="12">
        <v>50004084</v>
      </c>
      <c r="B190" s="9" t="s">
        <v>50</v>
      </c>
      <c r="C190" s="9" t="s">
        <v>409</v>
      </c>
      <c r="D190" s="9" t="s">
        <v>134</v>
      </c>
      <c r="E190" s="9"/>
      <c r="F190" s="9" t="s">
        <v>17</v>
      </c>
      <c r="G190" s="18" t="s">
        <v>169</v>
      </c>
      <c r="H190" s="9" t="s">
        <v>170</v>
      </c>
      <c r="I190" s="9" t="s">
        <v>20</v>
      </c>
      <c r="J190" s="9" t="s">
        <v>21</v>
      </c>
      <c r="K190" s="9" t="s">
        <v>171</v>
      </c>
      <c r="L190" s="9"/>
      <c r="M190" s="9"/>
    </row>
    <row r="191" spans="1:13" hidden="1">
      <c r="A191" s="12">
        <v>45258332</v>
      </c>
      <c r="B191" s="9" t="s">
        <v>410</v>
      </c>
      <c r="C191" s="9" t="s">
        <v>29</v>
      </c>
      <c r="D191" s="9" t="s">
        <v>134</v>
      </c>
      <c r="E191" s="9"/>
      <c r="F191" s="9" t="s">
        <v>17</v>
      </c>
      <c r="G191" s="18" t="s">
        <v>135</v>
      </c>
      <c r="H191" s="9" t="s">
        <v>154</v>
      </c>
      <c r="I191" s="9" t="s">
        <v>20</v>
      </c>
      <c r="J191" s="9" t="s">
        <v>21</v>
      </c>
      <c r="K191" s="9" t="s">
        <v>137</v>
      </c>
      <c r="L191" s="9"/>
      <c r="M191" s="9"/>
    </row>
    <row r="192" spans="1:13" hidden="1">
      <c r="A192" s="12">
        <v>4182051</v>
      </c>
      <c r="B192" s="9" t="s">
        <v>410</v>
      </c>
      <c r="C192" s="9" t="s">
        <v>411</v>
      </c>
      <c r="D192" s="9" t="s">
        <v>134</v>
      </c>
      <c r="E192" s="9"/>
      <c r="F192" s="9" t="s">
        <v>17</v>
      </c>
      <c r="G192" s="18" t="s">
        <v>135</v>
      </c>
      <c r="H192" s="9" t="s">
        <v>154</v>
      </c>
      <c r="I192" s="9" t="s">
        <v>20</v>
      </c>
      <c r="J192" s="9" t="s">
        <v>21</v>
      </c>
      <c r="K192" s="9" t="s">
        <v>137</v>
      </c>
      <c r="L192" s="9"/>
      <c r="M192" s="9"/>
    </row>
    <row r="193" spans="1:13" hidden="1">
      <c r="A193" s="12">
        <v>64475569</v>
      </c>
      <c r="B193" s="9" t="s">
        <v>412</v>
      </c>
      <c r="C193" s="9" t="s">
        <v>83</v>
      </c>
      <c r="D193" s="9" t="s">
        <v>134</v>
      </c>
      <c r="E193" s="9"/>
      <c r="F193" s="9" t="s">
        <v>17</v>
      </c>
      <c r="G193" s="18" t="s">
        <v>135</v>
      </c>
      <c r="H193" s="9" t="s">
        <v>154</v>
      </c>
      <c r="I193" s="9" t="s">
        <v>20</v>
      </c>
      <c r="J193" s="9" t="s">
        <v>21</v>
      </c>
      <c r="K193" s="9" t="s">
        <v>137</v>
      </c>
      <c r="L193" s="9"/>
      <c r="M193" s="9"/>
    </row>
    <row r="194" spans="1:13" hidden="1">
      <c r="A194" s="12">
        <v>8256620</v>
      </c>
      <c r="B194" s="9" t="s">
        <v>413</v>
      </c>
      <c r="C194" s="9" t="s">
        <v>268</v>
      </c>
      <c r="D194" s="9" t="s">
        <v>134</v>
      </c>
      <c r="E194" s="9"/>
      <c r="F194" s="9" t="s">
        <v>17</v>
      </c>
      <c r="G194" s="18" t="s">
        <v>135</v>
      </c>
      <c r="H194" s="9" t="s">
        <v>154</v>
      </c>
      <c r="I194" s="9" t="s">
        <v>20</v>
      </c>
      <c r="J194" s="9" t="s">
        <v>21</v>
      </c>
      <c r="K194" s="9" t="s">
        <v>137</v>
      </c>
      <c r="L194" s="9"/>
      <c r="M194" s="9"/>
    </row>
    <row r="195" spans="1:13" hidden="1">
      <c r="A195" s="6">
        <v>32003576</v>
      </c>
      <c r="B195" s="7" t="s">
        <v>414</v>
      </c>
      <c r="C195" s="7" t="s">
        <v>415</v>
      </c>
      <c r="D195" s="7" t="s">
        <v>134</v>
      </c>
      <c r="E195" s="8"/>
      <c r="F195" s="8" t="s">
        <v>140</v>
      </c>
      <c r="G195" s="8" t="s">
        <v>141</v>
      </c>
      <c r="H195" s="8" t="s">
        <v>142</v>
      </c>
      <c r="I195" s="8" t="s">
        <v>20</v>
      </c>
      <c r="J195" s="8" t="s">
        <v>21</v>
      </c>
      <c r="K195" s="8" t="s">
        <v>143</v>
      </c>
      <c r="L195" s="8"/>
      <c r="M195" s="8"/>
    </row>
    <row r="196" spans="1:13" hidden="1">
      <c r="A196" s="12">
        <v>51561181</v>
      </c>
      <c r="B196" s="9" t="s">
        <v>416</v>
      </c>
      <c r="C196" s="9" t="s">
        <v>417</v>
      </c>
      <c r="D196" s="9" t="s">
        <v>134</v>
      </c>
      <c r="E196" s="9"/>
      <c r="F196" s="9" t="s">
        <v>17</v>
      </c>
      <c r="G196" s="18" t="s">
        <v>169</v>
      </c>
      <c r="H196" s="9" t="s">
        <v>170</v>
      </c>
      <c r="I196" s="9" t="s">
        <v>20</v>
      </c>
      <c r="J196" s="9" t="s">
        <v>21</v>
      </c>
      <c r="K196" s="9" t="s">
        <v>171</v>
      </c>
      <c r="L196" s="9"/>
      <c r="M196" s="9"/>
    </row>
    <row r="197" spans="1:13" hidden="1">
      <c r="A197" s="12">
        <v>51944122</v>
      </c>
      <c r="B197" s="9" t="s">
        <v>416</v>
      </c>
      <c r="C197" s="9" t="s">
        <v>265</v>
      </c>
      <c r="D197" s="9" t="s">
        <v>134</v>
      </c>
      <c r="E197" s="9"/>
      <c r="F197" s="9" t="s">
        <v>17</v>
      </c>
      <c r="G197" s="18" t="s">
        <v>135</v>
      </c>
      <c r="H197" s="9" t="s">
        <v>154</v>
      </c>
      <c r="I197" s="9" t="s">
        <v>20</v>
      </c>
      <c r="J197" s="9" t="s">
        <v>21</v>
      </c>
      <c r="K197" s="9" t="s">
        <v>137</v>
      </c>
      <c r="L197" s="9"/>
      <c r="M197" s="9"/>
    </row>
    <row r="198" spans="1:13" hidden="1">
      <c r="A198" s="12">
        <v>65206484</v>
      </c>
      <c r="B198" s="9" t="s">
        <v>418</v>
      </c>
      <c r="C198" s="9" t="s">
        <v>419</v>
      </c>
      <c r="D198" s="9" t="s">
        <v>134</v>
      </c>
      <c r="E198" s="9"/>
      <c r="F198" s="9" t="s">
        <v>17</v>
      </c>
      <c r="G198" s="18" t="s">
        <v>135</v>
      </c>
      <c r="H198" s="9" t="s">
        <v>154</v>
      </c>
      <c r="I198" s="9" t="s">
        <v>20</v>
      </c>
      <c r="J198" s="9" t="s">
        <v>21</v>
      </c>
      <c r="K198" s="9" t="s">
        <v>137</v>
      </c>
      <c r="L198" s="9"/>
      <c r="M198" s="9"/>
    </row>
    <row r="199" spans="1:13" hidden="1">
      <c r="A199" s="12">
        <v>17195744</v>
      </c>
      <c r="B199" s="9" t="s">
        <v>418</v>
      </c>
      <c r="C199" s="9" t="s">
        <v>420</v>
      </c>
      <c r="D199" s="9" t="s">
        <v>134</v>
      </c>
      <c r="E199" s="9"/>
      <c r="F199" s="9" t="s">
        <v>17</v>
      </c>
      <c r="G199" s="18" t="s">
        <v>135</v>
      </c>
      <c r="H199" s="9" t="s">
        <v>154</v>
      </c>
      <c r="I199" s="9" t="s">
        <v>20</v>
      </c>
      <c r="J199" s="9" t="s">
        <v>21</v>
      </c>
      <c r="K199" s="9" t="s">
        <v>137</v>
      </c>
      <c r="L199" s="9"/>
      <c r="M199" s="9"/>
    </row>
    <row r="200" spans="1:13" hidden="1">
      <c r="A200" s="12">
        <v>69702876</v>
      </c>
      <c r="B200" s="9" t="s">
        <v>418</v>
      </c>
      <c r="C200" s="9" t="s">
        <v>421</v>
      </c>
      <c r="D200" s="9" t="s">
        <v>134</v>
      </c>
      <c r="E200" s="9"/>
      <c r="F200" s="9" t="s">
        <v>17</v>
      </c>
      <c r="G200" s="14" t="s">
        <v>211</v>
      </c>
      <c r="H200" s="9" t="s">
        <v>212</v>
      </c>
      <c r="I200" s="9" t="s">
        <v>20</v>
      </c>
      <c r="J200" s="9" t="s">
        <v>21</v>
      </c>
      <c r="K200" s="9" t="s">
        <v>213</v>
      </c>
      <c r="L200" s="9"/>
      <c r="M200" s="9"/>
    </row>
    <row r="201" spans="1:13" hidden="1">
      <c r="A201" s="11">
        <v>314101478</v>
      </c>
      <c r="B201" s="20" t="s">
        <v>422</v>
      </c>
      <c r="C201" s="20" t="s">
        <v>423</v>
      </c>
      <c r="D201" s="21" t="s">
        <v>134</v>
      </c>
      <c r="E201" s="8"/>
      <c r="F201" s="8" t="s">
        <v>17</v>
      </c>
      <c r="G201" s="8" t="s">
        <v>182</v>
      </c>
      <c r="H201" s="8" t="s">
        <v>183</v>
      </c>
      <c r="I201" s="8" t="s">
        <v>20</v>
      </c>
      <c r="J201" s="8" t="s">
        <v>21</v>
      </c>
      <c r="K201" s="8" t="s">
        <v>184</v>
      </c>
      <c r="L201" s="8"/>
      <c r="M201" s="8"/>
    </row>
    <row r="202" spans="1:13" hidden="1">
      <c r="A202" s="12">
        <v>307247346</v>
      </c>
      <c r="B202" s="13" t="s">
        <v>424</v>
      </c>
      <c r="C202" s="13" t="s">
        <v>425</v>
      </c>
      <c r="D202" s="9" t="s">
        <v>134</v>
      </c>
      <c r="E202" s="13"/>
      <c r="F202" s="13" t="s">
        <v>17</v>
      </c>
      <c r="G202" s="13" t="s">
        <v>269</v>
      </c>
      <c r="H202" s="13" t="s">
        <v>270</v>
      </c>
      <c r="I202" s="13" t="s">
        <v>20</v>
      </c>
      <c r="J202" s="9" t="s">
        <v>21</v>
      </c>
      <c r="K202" s="13" t="s">
        <v>271</v>
      </c>
      <c r="L202" s="13"/>
      <c r="M202" s="13"/>
    </row>
    <row r="203" spans="1:13" hidden="1">
      <c r="A203" s="12">
        <v>894931</v>
      </c>
      <c r="B203" s="9" t="s">
        <v>426</v>
      </c>
      <c r="C203" s="9" t="s">
        <v>88</v>
      </c>
      <c r="D203" s="9" t="s">
        <v>134</v>
      </c>
      <c r="E203" s="9"/>
      <c r="F203" s="9" t="s">
        <v>17</v>
      </c>
      <c r="G203" s="18" t="s">
        <v>135</v>
      </c>
      <c r="H203" s="9" t="s">
        <v>154</v>
      </c>
      <c r="I203" s="9" t="s">
        <v>20</v>
      </c>
      <c r="J203" s="9" t="s">
        <v>21</v>
      </c>
      <c r="K203" s="9" t="s">
        <v>137</v>
      </c>
      <c r="L203" s="9"/>
      <c r="M203" s="9"/>
    </row>
    <row r="204" spans="1:13" hidden="1">
      <c r="A204" s="12">
        <v>56139603</v>
      </c>
      <c r="B204" s="9" t="s">
        <v>427</v>
      </c>
      <c r="C204" s="9" t="s">
        <v>428</v>
      </c>
      <c r="D204" s="9" t="s">
        <v>134</v>
      </c>
      <c r="E204" s="9"/>
      <c r="F204" s="9" t="s">
        <v>17</v>
      </c>
      <c r="G204" s="18" t="s">
        <v>135</v>
      </c>
      <c r="H204" s="9" t="s">
        <v>154</v>
      </c>
      <c r="I204" s="9" t="s">
        <v>20</v>
      </c>
      <c r="J204" s="9" t="s">
        <v>21</v>
      </c>
      <c r="K204" s="9" t="s">
        <v>137</v>
      </c>
      <c r="L204" s="9"/>
      <c r="M204" s="9"/>
    </row>
    <row r="205" spans="1:13" hidden="1">
      <c r="A205" s="6">
        <v>12532925</v>
      </c>
      <c r="B205" s="7" t="s">
        <v>429</v>
      </c>
      <c r="C205" s="7" t="s">
        <v>430</v>
      </c>
      <c r="D205" s="7" t="s">
        <v>134</v>
      </c>
      <c r="E205" s="8"/>
      <c r="F205" s="8" t="s">
        <v>140</v>
      </c>
      <c r="G205" s="8" t="s">
        <v>141</v>
      </c>
      <c r="H205" s="8" t="s">
        <v>142</v>
      </c>
      <c r="I205" s="8" t="s">
        <v>20</v>
      </c>
      <c r="J205" s="8" t="s">
        <v>21</v>
      </c>
      <c r="K205" s="8" t="s">
        <v>143</v>
      </c>
      <c r="L205" s="8"/>
      <c r="M205" s="8"/>
    </row>
    <row r="206" spans="1:13" hidden="1">
      <c r="A206" s="28">
        <v>68976067</v>
      </c>
      <c r="B206" s="9" t="s">
        <v>431</v>
      </c>
      <c r="C206" s="9" t="s">
        <v>432</v>
      </c>
      <c r="D206" s="9" t="s">
        <v>134</v>
      </c>
      <c r="E206" s="9"/>
      <c r="F206" s="9" t="s">
        <v>17</v>
      </c>
      <c r="G206" s="18" t="s">
        <v>135</v>
      </c>
      <c r="H206" s="9" t="s">
        <v>154</v>
      </c>
      <c r="I206" s="9" t="s">
        <v>20</v>
      </c>
      <c r="J206" s="9" t="s">
        <v>21</v>
      </c>
      <c r="K206" s="9" t="s">
        <v>137</v>
      </c>
      <c r="L206" s="9"/>
      <c r="M206" s="9"/>
    </row>
    <row r="207" spans="1:13" hidden="1">
      <c r="A207" s="6">
        <v>78526134</v>
      </c>
      <c r="B207" s="7" t="s">
        <v>433</v>
      </c>
      <c r="C207" s="7" t="s">
        <v>15</v>
      </c>
      <c r="D207" s="7" t="s">
        <v>134</v>
      </c>
      <c r="E207" s="8"/>
      <c r="F207" s="8" t="s">
        <v>140</v>
      </c>
      <c r="G207" s="8" t="s">
        <v>141</v>
      </c>
      <c r="H207" s="8" t="s">
        <v>142</v>
      </c>
      <c r="I207" s="8" t="s">
        <v>20</v>
      </c>
      <c r="J207" s="8" t="s">
        <v>21</v>
      </c>
      <c r="K207" s="8" t="s">
        <v>143</v>
      </c>
      <c r="L207" s="8"/>
      <c r="M207" s="9"/>
    </row>
    <row r="208" spans="1:13" hidden="1">
      <c r="A208" s="6">
        <v>78526134</v>
      </c>
      <c r="B208" s="7" t="s">
        <v>433</v>
      </c>
      <c r="C208" s="7" t="s">
        <v>15</v>
      </c>
      <c r="D208" s="19" t="s">
        <v>134</v>
      </c>
      <c r="F208" s="19" t="s">
        <v>17</v>
      </c>
      <c r="G208" s="19" t="s">
        <v>161</v>
      </c>
      <c r="H208" s="19" t="s">
        <v>162</v>
      </c>
      <c r="I208" s="19" t="s">
        <v>20</v>
      </c>
      <c r="J208" s="19" t="s">
        <v>21</v>
      </c>
      <c r="K208" s="19" t="s">
        <v>163</v>
      </c>
    </row>
    <row r="209" spans="1:13" hidden="1">
      <c r="A209" s="12">
        <v>7883556</v>
      </c>
      <c r="B209" s="9" t="s">
        <v>434</v>
      </c>
      <c r="C209" s="9" t="s">
        <v>435</v>
      </c>
      <c r="D209" s="9" t="s">
        <v>134</v>
      </c>
      <c r="E209" s="9"/>
      <c r="F209" s="9" t="s">
        <v>17</v>
      </c>
      <c r="G209" s="18" t="s">
        <v>135</v>
      </c>
      <c r="H209" s="9" t="s">
        <v>154</v>
      </c>
      <c r="I209" s="9" t="s">
        <v>20</v>
      </c>
      <c r="J209" s="9" t="s">
        <v>21</v>
      </c>
      <c r="K209" s="9" t="s">
        <v>137</v>
      </c>
      <c r="L209" s="9"/>
      <c r="M209" s="9"/>
    </row>
    <row r="210" spans="1:13" hidden="1">
      <c r="A210" s="12">
        <v>54635453</v>
      </c>
      <c r="B210" s="13" t="s">
        <v>436</v>
      </c>
      <c r="C210" s="13" t="s">
        <v>437</v>
      </c>
      <c r="D210" s="9" t="s">
        <v>134</v>
      </c>
      <c r="E210" s="13"/>
      <c r="F210" s="13" t="s">
        <v>17</v>
      </c>
      <c r="G210" s="13" t="s">
        <v>269</v>
      </c>
      <c r="H210" s="13" t="s">
        <v>270</v>
      </c>
      <c r="I210" s="13" t="s">
        <v>20</v>
      </c>
      <c r="J210" s="9" t="s">
        <v>21</v>
      </c>
      <c r="K210" s="13" t="s">
        <v>271</v>
      </c>
      <c r="L210" s="13"/>
      <c r="M210" s="13"/>
    </row>
    <row r="211" spans="1:13" hidden="1">
      <c r="A211" s="12" t="s">
        <v>438</v>
      </c>
      <c r="B211" s="13" t="s">
        <v>439</v>
      </c>
      <c r="C211" s="13" t="s">
        <v>331</v>
      </c>
      <c r="D211" s="9" t="s">
        <v>134</v>
      </c>
      <c r="E211" s="13"/>
      <c r="F211" s="13"/>
      <c r="G211" s="13" t="s">
        <v>440</v>
      </c>
      <c r="H211" s="13" t="s">
        <v>441</v>
      </c>
      <c r="I211" s="13" t="s">
        <v>20</v>
      </c>
      <c r="J211" s="9" t="s">
        <v>21</v>
      </c>
      <c r="K211" s="13" t="s">
        <v>442</v>
      </c>
      <c r="L211" s="13"/>
      <c r="M211" s="13"/>
    </row>
    <row r="212" spans="1:13" hidden="1">
      <c r="A212" s="12">
        <v>54922059</v>
      </c>
      <c r="B212" s="9" t="s">
        <v>443</v>
      </c>
      <c r="C212" s="9" t="s">
        <v>444</v>
      </c>
      <c r="D212" s="9" t="s">
        <v>134</v>
      </c>
      <c r="E212" s="9"/>
      <c r="F212" s="9" t="s">
        <v>17</v>
      </c>
      <c r="G212" s="18" t="s">
        <v>135</v>
      </c>
      <c r="H212" s="9" t="s">
        <v>154</v>
      </c>
      <c r="I212" s="9" t="s">
        <v>20</v>
      </c>
      <c r="J212" s="9" t="s">
        <v>21</v>
      </c>
      <c r="K212" s="9" t="s">
        <v>137</v>
      </c>
      <c r="L212" s="9"/>
      <c r="M212" s="9"/>
    </row>
    <row r="213" spans="1:13" hidden="1">
      <c r="A213" s="12">
        <v>37696614</v>
      </c>
      <c r="B213" s="9" t="s">
        <v>81</v>
      </c>
      <c r="C213" s="9" t="s">
        <v>30</v>
      </c>
      <c r="D213" s="9" t="s">
        <v>134</v>
      </c>
      <c r="E213" s="9"/>
      <c r="F213" s="9" t="s">
        <v>17</v>
      </c>
      <c r="G213" s="18" t="s">
        <v>135</v>
      </c>
      <c r="H213" s="9" t="s">
        <v>154</v>
      </c>
      <c r="I213" s="9" t="s">
        <v>20</v>
      </c>
      <c r="J213" s="9" t="s">
        <v>21</v>
      </c>
      <c r="K213" s="9" t="s">
        <v>137</v>
      </c>
      <c r="L213" s="9"/>
      <c r="M213" s="9"/>
    </row>
    <row r="214" spans="1:13" hidden="1">
      <c r="A214" s="12">
        <v>10182392</v>
      </c>
      <c r="B214" s="9" t="s">
        <v>81</v>
      </c>
      <c r="C214" s="9" t="s">
        <v>288</v>
      </c>
      <c r="D214" s="9" t="s">
        <v>134</v>
      </c>
      <c r="E214" s="9"/>
      <c r="F214" s="9" t="s">
        <v>17</v>
      </c>
      <c r="G214" s="18" t="s">
        <v>174</v>
      </c>
      <c r="H214" s="9" t="s">
        <v>175</v>
      </c>
      <c r="I214" s="9" t="s">
        <v>20</v>
      </c>
      <c r="J214" s="9" t="s">
        <v>21</v>
      </c>
      <c r="K214" s="9" t="s">
        <v>176</v>
      </c>
      <c r="L214" s="9"/>
      <c r="M214" s="9"/>
    </row>
    <row r="215" spans="1:13" hidden="1">
      <c r="A215" s="12">
        <v>59156422</v>
      </c>
      <c r="B215" s="9" t="s">
        <v>445</v>
      </c>
      <c r="C215" s="9" t="s">
        <v>446</v>
      </c>
      <c r="D215" s="9" t="s">
        <v>134</v>
      </c>
      <c r="E215" s="9"/>
      <c r="F215" s="9" t="s">
        <v>17</v>
      </c>
      <c r="G215" s="18" t="s">
        <v>135</v>
      </c>
      <c r="H215" s="9" t="s">
        <v>154</v>
      </c>
      <c r="I215" s="9" t="s">
        <v>20</v>
      </c>
      <c r="J215" s="9" t="s">
        <v>21</v>
      </c>
      <c r="K215" s="9" t="s">
        <v>137</v>
      </c>
      <c r="L215" s="9"/>
      <c r="M215" s="9"/>
    </row>
    <row r="216" spans="1:13" hidden="1">
      <c r="A216" s="12">
        <v>420513</v>
      </c>
      <c r="B216" s="9" t="s">
        <v>447</v>
      </c>
      <c r="C216" s="9" t="s">
        <v>448</v>
      </c>
      <c r="D216" s="9" t="s">
        <v>134</v>
      </c>
      <c r="E216" s="9"/>
      <c r="F216" s="9" t="s">
        <v>17</v>
      </c>
      <c r="G216" s="18" t="s">
        <v>135</v>
      </c>
      <c r="H216" s="9" t="s">
        <v>154</v>
      </c>
      <c r="I216" s="9" t="s">
        <v>20</v>
      </c>
      <c r="J216" s="9" t="s">
        <v>21</v>
      </c>
      <c r="K216" s="9" t="s">
        <v>137</v>
      </c>
      <c r="L216" s="9"/>
      <c r="M216" s="9"/>
    </row>
    <row r="217" spans="1:13" hidden="1">
      <c r="A217" s="12">
        <v>31387178</v>
      </c>
      <c r="B217" s="9" t="s">
        <v>449</v>
      </c>
      <c r="C217" s="9" t="s">
        <v>450</v>
      </c>
      <c r="D217" s="9" t="s">
        <v>134</v>
      </c>
      <c r="E217" s="9"/>
      <c r="F217" s="9" t="s">
        <v>17</v>
      </c>
      <c r="G217" s="14" t="s">
        <v>323</v>
      </c>
      <c r="H217" s="9" t="s">
        <v>324</v>
      </c>
      <c r="I217" s="9" t="s">
        <v>20</v>
      </c>
      <c r="J217" s="9" t="s">
        <v>21</v>
      </c>
      <c r="K217" s="9" t="s">
        <v>325</v>
      </c>
      <c r="L217" s="9"/>
      <c r="M217" s="9"/>
    </row>
    <row r="218" spans="1:13" hidden="1">
      <c r="A218" s="6">
        <v>115188</v>
      </c>
      <c r="B218" s="7" t="s">
        <v>451</v>
      </c>
      <c r="C218" s="7" t="s">
        <v>300</v>
      </c>
      <c r="D218" s="7" t="s">
        <v>134</v>
      </c>
      <c r="E218" s="8"/>
      <c r="F218" s="8" t="s">
        <v>140</v>
      </c>
      <c r="G218" s="8" t="s">
        <v>141</v>
      </c>
      <c r="H218" s="8" t="s">
        <v>142</v>
      </c>
      <c r="I218" s="8" t="s">
        <v>20</v>
      </c>
      <c r="J218" s="8" t="s">
        <v>21</v>
      </c>
      <c r="K218" s="8" t="s">
        <v>143</v>
      </c>
      <c r="L218" s="8"/>
      <c r="M218" s="9"/>
    </row>
    <row r="219" spans="1:13" hidden="1">
      <c r="A219" s="12">
        <v>14985485</v>
      </c>
      <c r="B219" s="9" t="s">
        <v>452</v>
      </c>
      <c r="C219" s="9" t="s">
        <v>453</v>
      </c>
      <c r="D219" s="9" t="s">
        <v>134</v>
      </c>
      <c r="E219" s="9"/>
      <c r="F219" s="9" t="s">
        <v>17</v>
      </c>
      <c r="G219" s="18" t="s">
        <v>169</v>
      </c>
      <c r="H219" s="9" t="s">
        <v>170</v>
      </c>
      <c r="I219" s="9" t="s">
        <v>20</v>
      </c>
      <c r="J219" s="9" t="s">
        <v>21</v>
      </c>
      <c r="K219" s="9" t="s">
        <v>171</v>
      </c>
      <c r="L219" s="9"/>
      <c r="M219" s="9"/>
    </row>
    <row r="220" spans="1:13" hidden="1">
      <c r="A220" s="12">
        <v>8324402</v>
      </c>
      <c r="B220" s="9" t="s">
        <v>454</v>
      </c>
      <c r="C220" s="9" t="s">
        <v>419</v>
      </c>
      <c r="D220" s="9" t="s">
        <v>134</v>
      </c>
      <c r="E220" s="9"/>
      <c r="F220" s="9" t="s">
        <v>17</v>
      </c>
      <c r="G220" s="18" t="s">
        <v>135</v>
      </c>
      <c r="H220" s="9" t="s">
        <v>154</v>
      </c>
      <c r="I220" s="9" t="s">
        <v>20</v>
      </c>
      <c r="J220" s="9" t="s">
        <v>21</v>
      </c>
      <c r="K220" s="9" t="s">
        <v>137</v>
      </c>
      <c r="L220" s="9"/>
      <c r="M220" s="9"/>
    </row>
    <row r="221" spans="1:13" hidden="1">
      <c r="A221" s="12">
        <v>22762645</v>
      </c>
      <c r="B221" s="9" t="s">
        <v>455</v>
      </c>
      <c r="C221" s="9" t="s">
        <v>417</v>
      </c>
      <c r="D221" s="9" t="s">
        <v>134</v>
      </c>
      <c r="E221" s="9"/>
      <c r="F221" s="9" t="s">
        <v>17</v>
      </c>
      <c r="G221" s="18" t="s">
        <v>135</v>
      </c>
      <c r="H221" s="9" t="s">
        <v>154</v>
      </c>
      <c r="I221" s="9" t="s">
        <v>20</v>
      </c>
      <c r="J221" s="9" t="s">
        <v>21</v>
      </c>
      <c r="K221" s="9" t="s">
        <v>137</v>
      </c>
      <c r="L221" s="9"/>
      <c r="M221" s="9"/>
    </row>
    <row r="222" spans="1:13" hidden="1">
      <c r="A222" s="6">
        <v>325744217</v>
      </c>
      <c r="B222" s="7" t="s">
        <v>455</v>
      </c>
      <c r="C222" s="7" t="s">
        <v>252</v>
      </c>
      <c r="D222" s="19" t="s">
        <v>134</v>
      </c>
      <c r="F222" s="19" t="s">
        <v>17</v>
      </c>
      <c r="G222" s="19" t="s">
        <v>161</v>
      </c>
      <c r="H222" s="19" t="s">
        <v>162</v>
      </c>
      <c r="I222" s="19" t="s">
        <v>20</v>
      </c>
      <c r="J222" s="19" t="s">
        <v>21</v>
      </c>
      <c r="K222" s="19" t="s">
        <v>163</v>
      </c>
    </row>
    <row r="223" spans="1:13" hidden="1">
      <c r="A223" s="29">
        <v>326845542</v>
      </c>
      <c r="B223" s="9" t="s">
        <v>456</v>
      </c>
      <c r="C223" s="9" t="s">
        <v>457</v>
      </c>
      <c r="D223" s="9" t="s">
        <v>134</v>
      </c>
      <c r="E223" s="9"/>
      <c r="F223" s="9" t="s">
        <v>17</v>
      </c>
      <c r="G223" s="18" t="s">
        <v>135</v>
      </c>
      <c r="H223" s="9" t="s">
        <v>154</v>
      </c>
      <c r="I223" s="9" t="s">
        <v>20</v>
      </c>
      <c r="J223" s="9" t="s">
        <v>21</v>
      </c>
      <c r="K223" s="9" t="s">
        <v>137</v>
      </c>
      <c r="L223" s="9"/>
      <c r="M223" s="9"/>
    </row>
    <row r="224" spans="1:13" hidden="1">
      <c r="A224" s="12">
        <v>49644412</v>
      </c>
      <c r="B224" s="9" t="s">
        <v>458</v>
      </c>
      <c r="C224" s="9" t="s">
        <v>246</v>
      </c>
      <c r="D224" s="9" t="s">
        <v>134</v>
      </c>
      <c r="E224" s="9"/>
      <c r="F224" s="9" t="s">
        <v>17</v>
      </c>
      <c r="G224" s="18" t="s">
        <v>135</v>
      </c>
      <c r="H224" s="9" t="s">
        <v>154</v>
      </c>
      <c r="I224" s="9" t="s">
        <v>20</v>
      </c>
      <c r="J224" s="9" t="s">
        <v>21</v>
      </c>
      <c r="K224" s="9" t="s">
        <v>137</v>
      </c>
      <c r="L224" s="9"/>
      <c r="M224" s="9"/>
    </row>
    <row r="225" spans="1:13" hidden="1">
      <c r="A225" s="12">
        <v>69716892</v>
      </c>
      <c r="B225" s="9" t="s">
        <v>459</v>
      </c>
      <c r="C225" s="9" t="s">
        <v>460</v>
      </c>
      <c r="D225" s="9" t="s">
        <v>134</v>
      </c>
      <c r="E225" s="9"/>
      <c r="F225" s="9" t="s">
        <v>17</v>
      </c>
      <c r="G225" s="18" t="s">
        <v>169</v>
      </c>
      <c r="H225" s="9" t="s">
        <v>170</v>
      </c>
      <c r="I225" s="9" t="s">
        <v>20</v>
      </c>
      <c r="J225" s="9" t="s">
        <v>21</v>
      </c>
      <c r="K225" s="9" t="s">
        <v>171</v>
      </c>
      <c r="L225" s="9"/>
      <c r="M225" s="9"/>
    </row>
    <row r="226" spans="1:13" hidden="1">
      <c r="A226" s="12">
        <v>35727304</v>
      </c>
      <c r="B226" s="9" t="s">
        <v>461</v>
      </c>
      <c r="C226" s="9" t="s">
        <v>127</v>
      </c>
      <c r="D226" s="9" t="s">
        <v>134</v>
      </c>
      <c r="E226" s="9"/>
      <c r="F226" s="9" t="s">
        <v>17</v>
      </c>
      <c r="G226" s="18" t="s">
        <v>174</v>
      </c>
      <c r="H226" s="9" t="s">
        <v>175</v>
      </c>
      <c r="I226" s="9" t="s">
        <v>20</v>
      </c>
      <c r="J226" s="9" t="s">
        <v>21</v>
      </c>
      <c r="K226" s="9" t="s">
        <v>176</v>
      </c>
      <c r="L226" s="9"/>
      <c r="M226" s="9"/>
    </row>
    <row r="227" spans="1:13" hidden="1">
      <c r="A227" s="12">
        <v>67922898</v>
      </c>
      <c r="B227" s="9" t="s">
        <v>462</v>
      </c>
      <c r="C227" s="9" t="s">
        <v>88</v>
      </c>
      <c r="D227" s="9" t="s">
        <v>134</v>
      </c>
      <c r="E227" s="9"/>
      <c r="F227" s="9" t="s">
        <v>17</v>
      </c>
      <c r="G227" s="18" t="s">
        <v>135</v>
      </c>
      <c r="H227" s="9" t="s">
        <v>154</v>
      </c>
      <c r="I227" s="9" t="s">
        <v>20</v>
      </c>
      <c r="J227" s="9" t="s">
        <v>21</v>
      </c>
      <c r="K227" s="9" t="s">
        <v>137</v>
      </c>
      <c r="L227" s="9"/>
      <c r="M227" s="9"/>
    </row>
    <row r="228" spans="1:13" hidden="1">
      <c r="A228" s="12">
        <v>300220399</v>
      </c>
      <c r="B228" s="9" t="s">
        <v>462</v>
      </c>
      <c r="C228" s="9" t="s">
        <v>463</v>
      </c>
      <c r="D228" s="9" t="s">
        <v>134</v>
      </c>
      <c r="E228" s="9"/>
      <c r="F228" s="9" t="s">
        <v>17</v>
      </c>
      <c r="G228" s="18" t="s">
        <v>135</v>
      </c>
      <c r="H228" s="9" t="s">
        <v>154</v>
      </c>
      <c r="I228" s="9" t="s">
        <v>20</v>
      </c>
      <c r="J228" s="9" t="s">
        <v>21</v>
      </c>
      <c r="K228" s="9" t="s">
        <v>137</v>
      </c>
      <c r="L228" s="9"/>
      <c r="M228" s="9"/>
    </row>
    <row r="229" spans="1:13" hidden="1">
      <c r="A229" s="10">
        <v>313576589</v>
      </c>
      <c r="B229" s="7" t="s">
        <v>462</v>
      </c>
      <c r="C229" s="7" t="s">
        <v>36</v>
      </c>
      <c r="D229" s="9" t="s">
        <v>134</v>
      </c>
      <c r="E229" s="9"/>
      <c r="F229" s="9" t="s">
        <v>17</v>
      </c>
      <c r="G229" s="9" t="s">
        <v>333</v>
      </c>
      <c r="H229" s="9" t="s">
        <v>334</v>
      </c>
      <c r="I229" s="9" t="s">
        <v>20</v>
      </c>
      <c r="J229" s="9" t="s">
        <v>21</v>
      </c>
      <c r="K229" s="9" t="s">
        <v>335</v>
      </c>
      <c r="L229" s="8"/>
      <c r="M229" s="8"/>
    </row>
    <row r="230" spans="1:13" hidden="1">
      <c r="A230" s="12">
        <v>65035719</v>
      </c>
      <c r="B230" s="9" t="s">
        <v>464</v>
      </c>
      <c r="C230" s="9" t="s">
        <v>465</v>
      </c>
      <c r="D230" s="9" t="s">
        <v>134</v>
      </c>
      <c r="E230" s="9"/>
      <c r="F230" s="9" t="s">
        <v>17</v>
      </c>
      <c r="G230" s="18" t="s">
        <v>169</v>
      </c>
      <c r="H230" s="9" t="s">
        <v>170</v>
      </c>
      <c r="I230" s="9" t="s">
        <v>20</v>
      </c>
      <c r="J230" s="9" t="s">
        <v>21</v>
      </c>
      <c r="K230" s="9" t="s">
        <v>171</v>
      </c>
      <c r="L230" s="9"/>
      <c r="M230" s="9"/>
    </row>
    <row r="231" spans="1:13" hidden="1">
      <c r="A231" s="12">
        <v>324526516</v>
      </c>
      <c r="B231" s="9" t="s">
        <v>466</v>
      </c>
      <c r="C231" s="9" t="s">
        <v>156</v>
      </c>
      <c r="D231" s="9" t="s">
        <v>134</v>
      </c>
      <c r="E231" s="9"/>
      <c r="F231" s="9" t="s">
        <v>17</v>
      </c>
      <c r="G231" s="18" t="s">
        <v>135</v>
      </c>
      <c r="H231" s="9" t="s">
        <v>154</v>
      </c>
      <c r="I231" s="9" t="s">
        <v>20</v>
      </c>
      <c r="J231" s="9" t="s">
        <v>21</v>
      </c>
      <c r="K231" s="9" t="s">
        <v>137</v>
      </c>
      <c r="L231" s="9"/>
      <c r="M231" s="9"/>
    </row>
    <row r="232" spans="1:13" hidden="1">
      <c r="A232" s="12">
        <v>71327019</v>
      </c>
      <c r="B232" s="13" t="s">
        <v>467</v>
      </c>
      <c r="C232" s="13" t="s">
        <v>468</v>
      </c>
      <c r="D232" s="9" t="s">
        <v>134</v>
      </c>
      <c r="E232" s="13"/>
      <c r="F232" s="13" t="s">
        <v>17</v>
      </c>
      <c r="G232" s="13" t="s">
        <v>269</v>
      </c>
      <c r="H232" s="13" t="s">
        <v>270</v>
      </c>
      <c r="I232" s="13" t="s">
        <v>20</v>
      </c>
      <c r="J232" s="9" t="s">
        <v>21</v>
      </c>
      <c r="K232" s="13" t="s">
        <v>271</v>
      </c>
      <c r="L232" s="13"/>
      <c r="M232" s="13"/>
    </row>
    <row r="233" spans="1:13" hidden="1">
      <c r="A233" s="12">
        <v>68931732</v>
      </c>
      <c r="B233" s="9" t="s">
        <v>469</v>
      </c>
      <c r="C233" s="9" t="s">
        <v>415</v>
      </c>
      <c r="D233" s="9" t="s">
        <v>134</v>
      </c>
      <c r="E233" s="9"/>
      <c r="F233" s="9" t="s">
        <v>17</v>
      </c>
      <c r="G233" s="18" t="s">
        <v>135</v>
      </c>
      <c r="H233" s="9" t="s">
        <v>154</v>
      </c>
      <c r="I233" s="9" t="s">
        <v>20</v>
      </c>
      <c r="J233" s="9" t="s">
        <v>21</v>
      </c>
      <c r="K233" s="9" t="s">
        <v>382</v>
      </c>
      <c r="L233" s="9"/>
      <c r="M233" s="9"/>
    </row>
    <row r="234" spans="1:13" hidden="1">
      <c r="A234" s="12">
        <v>50074368</v>
      </c>
      <c r="B234" s="9" t="s">
        <v>469</v>
      </c>
      <c r="C234" s="9" t="s">
        <v>419</v>
      </c>
      <c r="D234" s="9" t="s">
        <v>134</v>
      </c>
      <c r="E234" s="9"/>
      <c r="F234" s="9" t="s">
        <v>17</v>
      </c>
      <c r="G234" s="18" t="s">
        <v>135</v>
      </c>
      <c r="H234" s="9" t="s">
        <v>154</v>
      </c>
      <c r="I234" s="9" t="s">
        <v>20</v>
      </c>
      <c r="J234" s="9" t="s">
        <v>21</v>
      </c>
      <c r="K234" s="9" t="s">
        <v>137</v>
      </c>
      <c r="L234" s="9"/>
      <c r="M234" s="9"/>
    </row>
    <row r="235" spans="1:13" hidden="1">
      <c r="A235" s="12">
        <v>6180335</v>
      </c>
      <c r="B235" s="9" t="s">
        <v>470</v>
      </c>
      <c r="C235" s="9" t="s">
        <v>43</v>
      </c>
      <c r="D235" s="9" t="s">
        <v>134</v>
      </c>
      <c r="E235" s="9"/>
      <c r="F235" s="9" t="s">
        <v>17</v>
      </c>
      <c r="G235" s="18" t="s">
        <v>135</v>
      </c>
      <c r="H235" s="9" t="s">
        <v>154</v>
      </c>
      <c r="I235" s="9" t="s">
        <v>20</v>
      </c>
      <c r="J235" s="9" t="s">
        <v>21</v>
      </c>
      <c r="K235" s="9" t="s">
        <v>137</v>
      </c>
      <c r="L235" s="9"/>
      <c r="M235" s="9"/>
    </row>
    <row r="236" spans="1:13" hidden="1">
      <c r="A236" s="12">
        <v>3845211</v>
      </c>
      <c r="B236" s="9" t="s">
        <v>471</v>
      </c>
      <c r="C236" s="9" t="s">
        <v>186</v>
      </c>
      <c r="D236" s="9" t="s">
        <v>134</v>
      </c>
      <c r="E236" s="9"/>
      <c r="F236" s="9" t="s">
        <v>17</v>
      </c>
      <c r="G236" s="18" t="s">
        <v>135</v>
      </c>
      <c r="H236" s="9" t="s">
        <v>154</v>
      </c>
      <c r="I236" s="9" t="s">
        <v>20</v>
      </c>
      <c r="J236" s="9" t="s">
        <v>21</v>
      </c>
      <c r="K236" s="9" t="s">
        <v>137</v>
      </c>
      <c r="L236" s="9"/>
      <c r="M236" s="9"/>
    </row>
    <row r="237" spans="1:13" hidden="1">
      <c r="A237" s="6">
        <v>67825810</v>
      </c>
      <c r="B237" s="7" t="s">
        <v>472</v>
      </c>
      <c r="C237" s="7" t="s">
        <v>473</v>
      </c>
      <c r="D237" s="7" t="s">
        <v>134</v>
      </c>
      <c r="E237" s="8"/>
      <c r="F237" s="8" t="s">
        <v>140</v>
      </c>
      <c r="G237" s="8" t="s">
        <v>141</v>
      </c>
      <c r="H237" s="8" t="s">
        <v>142</v>
      </c>
      <c r="I237" s="8" t="s">
        <v>20</v>
      </c>
      <c r="J237" s="8" t="s">
        <v>21</v>
      </c>
      <c r="K237" s="8" t="s">
        <v>143</v>
      </c>
      <c r="L237" s="8"/>
      <c r="M237" s="9"/>
    </row>
    <row r="238" spans="1:13" ht="19.5" hidden="1" customHeight="1">
      <c r="A238" s="6">
        <v>1649854</v>
      </c>
      <c r="B238" s="7" t="s">
        <v>474</v>
      </c>
      <c r="C238" s="7" t="s">
        <v>475</v>
      </c>
      <c r="D238" s="7" t="s">
        <v>134</v>
      </c>
      <c r="E238" s="8"/>
      <c r="F238" s="8" t="s">
        <v>140</v>
      </c>
      <c r="G238" s="8" t="s">
        <v>141</v>
      </c>
      <c r="H238" s="8" t="s">
        <v>142</v>
      </c>
      <c r="I238" s="8" t="s">
        <v>20</v>
      </c>
      <c r="J238" s="8" t="s">
        <v>21</v>
      </c>
      <c r="K238" s="8" t="s">
        <v>143</v>
      </c>
      <c r="L238" s="8"/>
      <c r="M238" s="8"/>
    </row>
    <row r="239" spans="1:13" hidden="1">
      <c r="A239" s="11">
        <v>10743599</v>
      </c>
      <c r="B239" s="20" t="s">
        <v>476</v>
      </c>
      <c r="C239" s="20" t="s">
        <v>186</v>
      </c>
      <c r="D239" s="21" t="s">
        <v>134</v>
      </c>
      <c r="E239" s="8"/>
      <c r="F239" s="8" t="s">
        <v>17</v>
      </c>
      <c r="G239" s="8" t="s">
        <v>182</v>
      </c>
      <c r="H239" s="8" t="s">
        <v>183</v>
      </c>
      <c r="I239" s="8" t="s">
        <v>20</v>
      </c>
      <c r="J239" s="8" t="s">
        <v>21</v>
      </c>
      <c r="K239" s="8" t="s">
        <v>184</v>
      </c>
      <c r="L239" s="8"/>
      <c r="M239" s="8"/>
    </row>
    <row r="240" spans="1:13" hidden="1">
      <c r="A240" s="6">
        <v>56815558</v>
      </c>
      <c r="B240" s="7" t="s">
        <v>477</v>
      </c>
      <c r="C240" s="7" t="s">
        <v>478</v>
      </c>
      <c r="D240" s="7" t="s">
        <v>134</v>
      </c>
      <c r="E240" s="8"/>
      <c r="F240" s="8" t="s">
        <v>140</v>
      </c>
      <c r="G240" s="8" t="s">
        <v>141</v>
      </c>
      <c r="H240" s="8" t="s">
        <v>142</v>
      </c>
      <c r="I240" s="8" t="s">
        <v>20</v>
      </c>
      <c r="J240" s="8" t="s">
        <v>21</v>
      </c>
      <c r="K240" s="8" t="s">
        <v>143</v>
      </c>
      <c r="L240" s="8"/>
      <c r="M240" s="8"/>
    </row>
    <row r="241" spans="1:13" hidden="1">
      <c r="A241" s="6">
        <v>32736100</v>
      </c>
      <c r="B241" s="7" t="s">
        <v>479</v>
      </c>
      <c r="C241" s="7" t="s">
        <v>480</v>
      </c>
      <c r="D241" s="7" t="s">
        <v>134</v>
      </c>
      <c r="E241" s="8"/>
      <c r="F241" s="8" t="s">
        <v>140</v>
      </c>
      <c r="G241" s="8" t="s">
        <v>141</v>
      </c>
      <c r="H241" s="8" t="s">
        <v>142</v>
      </c>
      <c r="I241" s="8" t="s">
        <v>20</v>
      </c>
      <c r="J241" s="8" t="s">
        <v>21</v>
      </c>
      <c r="K241" s="8" t="s">
        <v>143</v>
      </c>
      <c r="L241" s="8"/>
      <c r="M241" s="8"/>
    </row>
    <row r="242" spans="1:13" hidden="1">
      <c r="A242" s="12">
        <v>1688605</v>
      </c>
      <c r="B242" s="9" t="s">
        <v>481</v>
      </c>
      <c r="C242" s="9" t="s">
        <v>482</v>
      </c>
      <c r="D242" s="9" t="s">
        <v>134</v>
      </c>
      <c r="E242" s="9"/>
      <c r="F242" s="9" t="s">
        <v>17</v>
      </c>
      <c r="G242" s="18" t="s">
        <v>135</v>
      </c>
      <c r="H242" s="9" t="s">
        <v>154</v>
      </c>
      <c r="I242" s="9" t="s">
        <v>20</v>
      </c>
      <c r="J242" s="9" t="s">
        <v>21</v>
      </c>
      <c r="K242" s="9" t="s">
        <v>137</v>
      </c>
      <c r="L242" s="9"/>
      <c r="M242" s="9"/>
    </row>
    <row r="243" spans="1:13" hidden="1">
      <c r="A243" s="12">
        <v>25708306</v>
      </c>
      <c r="B243" s="9" t="s">
        <v>481</v>
      </c>
      <c r="C243" s="9" t="s">
        <v>480</v>
      </c>
      <c r="D243" s="9" t="s">
        <v>134</v>
      </c>
      <c r="E243" s="9"/>
      <c r="F243" s="9" t="s">
        <v>17</v>
      </c>
      <c r="G243" s="18" t="s">
        <v>169</v>
      </c>
      <c r="H243" s="9" t="s">
        <v>170</v>
      </c>
      <c r="I243" s="9" t="s">
        <v>20</v>
      </c>
      <c r="J243" s="9" t="s">
        <v>21</v>
      </c>
      <c r="K243" s="9" t="s">
        <v>171</v>
      </c>
      <c r="L243" s="9"/>
      <c r="M243" s="9"/>
    </row>
    <row r="244" spans="1:13" hidden="1">
      <c r="A244" s="12">
        <v>64758121</v>
      </c>
      <c r="B244" s="9" t="s">
        <v>483</v>
      </c>
      <c r="C244" s="9" t="s">
        <v>484</v>
      </c>
      <c r="D244" s="9" t="s">
        <v>134</v>
      </c>
      <c r="E244" s="9"/>
      <c r="F244" s="9" t="s">
        <v>17</v>
      </c>
      <c r="G244" s="18" t="s">
        <v>135</v>
      </c>
      <c r="H244" s="9" t="s">
        <v>154</v>
      </c>
      <c r="I244" s="9" t="s">
        <v>20</v>
      </c>
      <c r="J244" s="9" t="s">
        <v>21</v>
      </c>
      <c r="K244" s="9" t="s">
        <v>137</v>
      </c>
      <c r="L244" s="9"/>
      <c r="M244" s="9"/>
    </row>
    <row r="245" spans="1:13" hidden="1">
      <c r="A245" s="12">
        <v>51580496</v>
      </c>
      <c r="B245" s="9" t="s">
        <v>485</v>
      </c>
      <c r="C245" s="9" t="s">
        <v>486</v>
      </c>
      <c r="D245" s="9" t="s">
        <v>134</v>
      </c>
      <c r="E245" s="9"/>
      <c r="F245" s="9" t="s">
        <v>17</v>
      </c>
      <c r="G245" s="18" t="s">
        <v>135</v>
      </c>
      <c r="H245" s="9" t="s">
        <v>154</v>
      </c>
      <c r="I245" s="9" t="s">
        <v>20</v>
      </c>
      <c r="J245" s="9" t="s">
        <v>21</v>
      </c>
      <c r="K245" s="9" t="s">
        <v>137</v>
      </c>
      <c r="L245" s="9"/>
      <c r="M245" s="9"/>
    </row>
    <row r="246" spans="1:13" hidden="1">
      <c r="A246" s="12">
        <v>15951718</v>
      </c>
      <c r="B246" s="9" t="s">
        <v>487</v>
      </c>
      <c r="C246" s="9" t="s">
        <v>488</v>
      </c>
      <c r="D246" s="9" t="s">
        <v>134</v>
      </c>
      <c r="E246" s="9"/>
      <c r="F246" s="9" t="s">
        <v>17</v>
      </c>
      <c r="G246" s="18" t="s">
        <v>169</v>
      </c>
      <c r="H246" s="9" t="s">
        <v>170</v>
      </c>
      <c r="I246" s="9" t="s">
        <v>20</v>
      </c>
      <c r="J246" s="9" t="s">
        <v>21</v>
      </c>
      <c r="K246" s="9" t="s">
        <v>171</v>
      </c>
      <c r="L246" s="9"/>
      <c r="M246" s="9"/>
    </row>
    <row r="247" spans="1:13" hidden="1">
      <c r="A247" s="12">
        <v>60794237</v>
      </c>
      <c r="B247" s="9" t="s">
        <v>239</v>
      </c>
      <c r="C247" s="9" t="s">
        <v>357</v>
      </c>
      <c r="D247" s="9" t="s">
        <v>134</v>
      </c>
      <c r="E247" s="9"/>
      <c r="F247" s="9" t="s">
        <v>17</v>
      </c>
      <c r="G247" s="14" t="s">
        <v>194</v>
      </c>
      <c r="H247" s="9" t="s">
        <v>195</v>
      </c>
      <c r="I247" s="9" t="s">
        <v>20</v>
      </c>
      <c r="J247" s="9" t="s">
        <v>21</v>
      </c>
      <c r="K247" s="9" t="s">
        <v>196</v>
      </c>
      <c r="L247" s="9"/>
      <c r="M247" s="9"/>
    </row>
    <row r="248" spans="1:13" hidden="1">
      <c r="A248" s="12">
        <v>41232000</v>
      </c>
      <c r="B248" s="9" t="s">
        <v>489</v>
      </c>
      <c r="C248" s="9" t="s">
        <v>470</v>
      </c>
      <c r="D248" s="9" t="s">
        <v>134</v>
      </c>
      <c r="E248" s="9"/>
      <c r="F248" s="9" t="s">
        <v>17</v>
      </c>
      <c r="G248" s="18" t="s">
        <v>351</v>
      </c>
      <c r="H248" s="9" t="s">
        <v>352</v>
      </c>
      <c r="I248" s="9" t="s">
        <v>20</v>
      </c>
      <c r="J248" s="9" t="s">
        <v>21</v>
      </c>
      <c r="K248" s="9" t="s">
        <v>353</v>
      </c>
      <c r="L248" s="9"/>
      <c r="M248" s="9"/>
    </row>
    <row r="249" spans="1:13" hidden="1">
      <c r="A249" s="6">
        <v>553775851</v>
      </c>
      <c r="B249" s="7" t="s">
        <v>489</v>
      </c>
      <c r="C249" s="7" t="s">
        <v>147</v>
      </c>
      <c r="D249" s="7" t="s">
        <v>134</v>
      </c>
      <c r="E249" s="8"/>
      <c r="F249" s="8" t="s">
        <v>140</v>
      </c>
      <c r="G249" s="8" t="s">
        <v>141</v>
      </c>
      <c r="H249" s="8" t="s">
        <v>142</v>
      </c>
      <c r="I249" s="8" t="s">
        <v>20</v>
      </c>
      <c r="J249" s="8" t="s">
        <v>21</v>
      </c>
      <c r="K249" s="8" t="s">
        <v>143</v>
      </c>
      <c r="L249" s="8"/>
      <c r="M249" s="8"/>
    </row>
    <row r="250" spans="1:13" hidden="1">
      <c r="A250" s="12">
        <v>54029152</v>
      </c>
      <c r="B250" s="9" t="s">
        <v>490</v>
      </c>
      <c r="C250" s="9" t="s">
        <v>491</v>
      </c>
      <c r="D250" s="9" t="s">
        <v>134</v>
      </c>
      <c r="E250" s="9"/>
      <c r="F250" s="9" t="s">
        <v>17</v>
      </c>
      <c r="G250" s="18" t="s">
        <v>169</v>
      </c>
      <c r="H250" s="9" t="s">
        <v>170</v>
      </c>
      <c r="I250" s="9" t="s">
        <v>20</v>
      </c>
      <c r="J250" s="9" t="s">
        <v>21</v>
      </c>
      <c r="K250" s="9" t="s">
        <v>171</v>
      </c>
      <c r="L250" s="9"/>
      <c r="M250" s="9"/>
    </row>
    <row r="251" spans="1:13" hidden="1">
      <c r="A251" s="12">
        <v>10098689</v>
      </c>
      <c r="B251" s="9" t="s">
        <v>492</v>
      </c>
      <c r="C251" s="9" t="s">
        <v>14</v>
      </c>
      <c r="D251" s="9" t="s">
        <v>134</v>
      </c>
      <c r="E251" s="9"/>
      <c r="F251" s="9" t="s">
        <v>17</v>
      </c>
      <c r="G251" s="18" t="s">
        <v>169</v>
      </c>
      <c r="H251" s="9" t="s">
        <v>170</v>
      </c>
      <c r="I251" s="9" t="s">
        <v>20</v>
      </c>
      <c r="J251" s="9" t="s">
        <v>21</v>
      </c>
      <c r="K251" s="9" t="s">
        <v>171</v>
      </c>
      <c r="L251" s="9"/>
      <c r="M251" s="9"/>
    </row>
    <row r="252" spans="1:13" hidden="1">
      <c r="A252" s="6">
        <v>50615798</v>
      </c>
      <c r="B252" s="7" t="s">
        <v>493</v>
      </c>
      <c r="C252" s="7" t="s">
        <v>494</v>
      </c>
      <c r="D252" s="7" t="s">
        <v>134</v>
      </c>
      <c r="E252" s="8"/>
      <c r="F252" s="8" t="s">
        <v>140</v>
      </c>
      <c r="G252" s="8" t="s">
        <v>141</v>
      </c>
      <c r="H252" s="8" t="s">
        <v>142</v>
      </c>
      <c r="I252" s="8" t="s">
        <v>20</v>
      </c>
      <c r="J252" s="8" t="s">
        <v>21</v>
      </c>
      <c r="K252" s="8" t="s">
        <v>143</v>
      </c>
      <c r="L252" s="8"/>
      <c r="M252" s="9"/>
    </row>
    <row r="253" spans="1:13" hidden="1">
      <c r="A253" s="6">
        <v>203712112</v>
      </c>
      <c r="B253" s="7" t="s">
        <v>495</v>
      </c>
      <c r="C253" s="7" t="s">
        <v>496</v>
      </c>
      <c r="D253" s="7" t="s">
        <v>134</v>
      </c>
      <c r="E253" s="8"/>
      <c r="F253" s="8" t="s">
        <v>140</v>
      </c>
      <c r="G253" s="8" t="s">
        <v>141</v>
      </c>
      <c r="H253" s="8" t="s">
        <v>142</v>
      </c>
      <c r="I253" s="8" t="s">
        <v>20</v>
      </c>
      <c r="J253" s="8" t="s">
        <v>21</v>
      </c>
      <c r="K253" s="8" t="s">
        <v>143</v>
      </c>
      <c r="L253" s="8"/>
      <c r="M253" s="8"/>
    </row>
    <row r="254" spans="1:13" hidden="1">
      <c r="A254" s="12">
        <v>26801118</v>
      </c>
      <c r="B254" s="9" t="s">
        <v>497</v>
      </c>
      <c r="C254" s="9" t="s">
        <v>498</v>
      </c>
      <c r="D254" s="9" t="s">
        <v>134</v>
      </c>
      <c r="E254" s="9"/>
      <c r="F254" s="9" t="s">
        <v>17</v>
      </c>
      <c r="G254" s="18" t="s">
        <v>351</v>
      </c>
      <c r="H254" s="9" t="s">
        <v>352</v>
      </c>
      <c r="I254" s="9" t="s">
        <v>20</v>
      </c>
      <c r="J254" s="9" t="s">
        <v>21</v>
      </c>
      <c r="K254" s="9" t="s">
        <v>353</v>
      </c>
      <c r="L254" s="9"/>
      <c r="M254" s="9"/>
    </row>
    <row r="255" spans="1:13" hidden="1">
      <c r="A255" s="12">
        <v>69880029</v>
      </c>
      <c r="B255" s="9" t="s">
        <v>499</v>
      </c>
      <c r="C255" s="9" t="s">
        <v>500</v>
      </c>
      <c r="D255" s="9" t="s">
        <v>134</v>
      </c>
      <c r="E255" s="9"/>
      <c r="F255" s="9" t="s">
        <v>17</v>
      </c>
      <c r="G255" s="18" t="s">
        <v>351</v>
      </c>
      <c r="H255" s="9" t="s">
        <v>352</v>
      </c>
      <c r="I255" s="9" t="s">
        <v>20</v>
      </c>
      <c r="J255" s="9" t="s">
        <v>21</v>
      </c>
      <c r="K255" s="9" t="s">
        <v>353</v>
      </c>
      <c r="L255" s="9"/>
      <c r="M255" s="9"/>
    </row>
    <row r="256" spans="1:13" hidden="1">
      <c r="A256" s="12">
        <v>6785679</v>
      </c>
      <c r="B256" s="9" t="s">
        <v>501</v>
      </c>
      <c r="C256" s="9" t="s">
        <v>502</v>
      </c>
      <c r="D256" s="9" t="s">
        <v>134</v>
      </c>
      <c r="E256" s="9"/>
      <c r="F256" s="9" t="s">
        <v>17</v>
      </c>
      <c r="G256" s="14" t="s">
        <v>323</v>
      </c>
      <c r="H256" s="9" t="s">
        <v>324</v>
      </c>
      <c r="I256" s="9" t="s">
        <v>20</v>
      </c>
      <c r="J256" s="9" t="s">
        <v>21</v>
      </c>
      <c r="K256" s="9" t="s">
        <v>325</v>
      </c>
      <c r="L256" s="9"/>
      <c r="M256" s="9" t="s">
        <v>326</v>
      </c>
    </row>
    <row r="257" spans="1:15" hidden="1">
      <c r="A257" s="12">
        <v>7637408</v>
      </c>
      <c r="B257" s="9" t="s">
        <v>503</v>
      </c>
      <c r="C257" s="9" t="s">
        <v>236</v>
      </c>
      <c r="D257" s="9" t="s">
        <v>134</v>
      </c>
      <c r="E257" s="9"/>
      <c r="F257" s="9" t="s">
        <v>17</v>
      </c>
      <c r="G257" s="18" t="s">
        <v>135</v>
      </c>
      <c r="H257" s="9" t="s">
        <v>154</v>
      </c>
      <c r="I257" s="9" t="s">
        <v>20</v>
      </c>
      <c r="J257" s="9" t="s">
        <v>21</v>
      </c>
      <c r="K257" s="9" t="s">
        <v>137</v>
      </c>
      <c r="L257" s="9"/>
      <c r="M257" s="9"/>
    </row>
    <row r="258" spans="1:15" hidden="1">
      <c r="A258" s="12">
        <v>41613464</v>
      </c>
      <c r="B258" s="9" t="s">
        <v>504</v>
      </c>
      <c r="C258" s="9" t="s">
        <v>505</v>
      </c>
      <c r="D258" s="9" t="s">
        <v>134</v>
      </c>
      <c r="E258" s="9"/>
      <c r="F258" s="9" t="s">
        <v>17</v>
      </c>
      <c r="G258" s="18" t="s">
        <v>135</v>
      </c>
      <c r="H258" s="9" t="s">
        <v>188</v>
      </c>
      <c r="I258" s="9" t="s">
        <v>20</v>
      </c>
      <c r="J258" s="9" t="s">
        <v>21</v>
      </c>
      <c r="K258" s="9" t="s">
        <v>137</v>
      </c>
      <c r="L258" s="9"/>
      <c r="M258" s="9"/>
    </row>
    <row r="259" spans="1:15" hidden="1">
      <c r="A259" s="6">
        <v>29683737</v>
      </c>
      <c r="B259" s="7" t="s">
        <v>504</v>
      </c>
      <c r="C259" s="7" t="s">
        <v>506</v>
      </c>
      <c r="D259" s="19" t="s">
        <v>134</v>
      </c>
      <c r="F259" s="19" t="s">
        <v>17</v>
      </c>
      <c r="G259" s="19" t="s">
        <v>161</v>
      </c>
      <c r="H259" s="19" t="s">
        <v>162</v>
      </c>
      <c r="I259" s="19" t="s">
        <v>20</v>
      </c>
      <c r="J259" s="19" t="s">
        <v>21</v>
      </c>
      <c r="K259" s="19" t="s">
        <v>163</v>
      </c>
    </row>
    <row r="260" spans="1:15" hidden="1">
      <c r="A260" s="12">
        <v>56483787</v>
      </c>
      <c r="B260" s="9" t="s">
        <v>507</v>
      </c>
      <c r="C260" s="9" t="s">
        <v>508</v>
      </c>
      <c r="D260" s="9" t="s">
        <v>134</v>
      </c>
      <c r="E260" s="9"/>
      <c r="F260" s="9" t="s">
        <v>17</v>
      </c>
      <c r="G260" s="18" t="s">
        <v>135</v>
      </c>
      <c r="H260" s="9" t="s">
        <v>154</v>
      </c>
      <c r="I260" s="9" t="s">
        <v>20</v>
      </c>
      <c r="J260" s="9" t="s">
        <v>21</v>
      </c>
      <c r="K260" s="9" t="s">
        <v>137</v>
      </c>
      <c r="L260" s="9"/>
      <c r="M260" s="9"/>
    </row>
    <row r="261" spans="1:15" hidden="1">
      <c r="A261" s="12">
        <v>51111011</v>
      </c>
      <c r="B261" s="13" t="s">
        <v>509</v>
      </c>
      <c r="C261" s="13" t="s">
        <v>417</v>
      </c>
      <c r="D261" s="9" t="s">
        <v>134</v>
      </c>
      <c r="E261" s="13"/>
      <c r="F261" s="13" t="s">
        <v>17</v>
      </c>
      <c r="G261" s="13" t="s">
        <v>269</v>
      </c>
      <c r="H261" s="13" t="s">
        <v>270</v>
      </c>
      <c r="I261" s="13" t="s">
        <v>510</v>
      </c>
      <c r="J261" s="9" t="s">
        <v>21</v>
      </c>
      <c r="K261" s="13" t="s">
        <v>271</v>
      </c>
      <c r="L261" s="13"/>
      <c r="M261" s="13"/>
    </row>
    <row r="262" spans="1:15" hidden="1">
      <c r="A262" s="29">
        <v>10046225</v>
      </c>
      <c r="B262" s="9" t="s">
        <v>337</v>
      </c>
      <c r="C262" s="9" t="s">
        <v>153</v>
      </c>
      <c r="D262" s="9" t="s">
        <v>134</v>
      </c>
      <c r="E262" s="9"/>
      <c r="F262" s="9" t="s">
        <v>17</v>
      </c>
      <c r="G262" s="18" t="s">
        <v>135</v>
      </c>
      <c r="H262" s="9" t="s">
        <v>154</v>
      </c>
      <c r="I262" s="9" t="s">
        <v>20</v>
      </c>
      <c r="J262" s="9" t="s">
        <v>21</v>
      </c>
      <c r="K262" s="9" t="s">
        <v>137</v>
      </c>
      <c r="L262" s="9"/>
      <c r="M262" s="9"/>
    </row>
    <row r="263" spans="1:15" hidden="1">
      <c r="A263" s="12">
        <v>7480551</v>
      </c>
      <c r="B263" s="9" t="s">
        <v>511</v>
      </c>
      <c r="C263" s="9" t="s">
        <v>153</v>
      </c>
      <c r="D263" s="9" t="s">
        <v>134</v>
      </c>
      <c r="E263" s="9"/>
      <c r="F263" s="9" t="s">
        <v>17</v>
      </c>
      <c r="G263" s="18" t="s">
        <v>174</v>
      </c>
      <c r="H263" s="9" t="s">
        <v>175</v>
      </c>
      <c r="I263" s="9" t="s">
        <v>20</v>
      </c>
      <c r="J263" s="9" t="s">
        <v>21</v>
      </c>
      <c r="K263" s="9" t="s">
        <v>176</v>
      </c>
      <c r="L263" s="9"/>
      <c r="M263" s="9"/>
    </row>
    <row r="264" spans="1:15" hidden="1">
      <c r="A264" s="6">
        <v>64540958</v>
      </c>
      <c r="B264" s="7" t="s">
        <v>512</v>
      </c>
      <c r="C264" s="7" t="s">
        <v>513</v>
      </c>
      <c r="D264" s="7" t="s">
        <v>134</v>
      </c>
      <c r="E264" s="8"/>
      <c r="F264" s="8" t="s">
        <v>140</v>
      </c>
      <c r="G264" s="8" t="s">
        <v>141</v>
      </c>
      <c r="H264" s="8" t="s">
        <v>142</v>
      </c>
      <c r="I264" s="8" t="s">
        <v>20</v>
      </c>
      <c r="J264" s="8" t="s">
        <v>21</v>
      </c>
      <c r="K264" s="8" t="s">
        <v>143</v>
      </c>
      <c r="L264" s="8"/>
      <c r="M264" s="9"/>
    </row>
    <row r="265" spans="1:15" hidden="1">
      <c r="A265" s="6">
        <v>51832616</v>
      </c>
      <c r="B265" s="7" t="s">
        <v>514</v>
      </c>
      <c r="C265" s="7" t="s">
        <v>156</v>
      </c>
      <c r="D265" s="7" t="s">
        <v>134</v>
      </c>
      <c r="E265" s="8"/>
      <c r="F265" s="8" t="s">
        <v>140</v>
      </c>
      <c r="G265" s="8" t="s">
        <v>141</v>
      </c>
      <c r="H265" s="8" t="s">
        <v>142</v>
      </c>
      <c r="I265" s="8" t="s">
        <v>20</v>
      </c>
      <c r="J265" s="8" t="s">
        <v>21</v>
      </c>
      <c r="K265" s="8" t="s">
        <v>143</v>
      </c>
      <c r="L265" s="8"/>
      <c r="M265" s="9"/>
    </row>
    <row r="266" spans="1:15" hidden="1">
      <c r="A266" s="6">
        <v>51832616</v>
      </c>
      <c r="B266" s="7" t="s">
        <v>514</v>
      </c>
      <c r="C266" s="7" t="s">
        <v>156</v>
      </c>
      <c r="D266" s="19" t="s">
        <v>134</v>
      </c>
      <c r="F266" s="19" t="s">
        <v>17</v>
      </c>
      <c r="G266" s="19" t="s">
        <v>161</v>
      </c>
      <c r="H266" s="19" t="s">
        <v>162</v>
      </c>
      <c r="I266" s="19" t="s">
        <v>20</v>
      </c>
      <c r="J266" s="19" t="s">
        <v>21</v>
      </c>
      <c r="K266" s="19" t="s">
        <v>163</v>
      </c>
    </row>
    <row r="267" spans="1:15" hidden="1">
      <c r="A267" s="11">
        <v>26553750</v>
      </c>
      <c r="B267" s="20" t="s">
        <v>515</v>
      </c>
      <c r="C267" s="20" t="s">
        <v>109</v>
      </c>
      <c r="D267" s="21" t="s">
        <v>134</v>
      </c>
      <c r="E267" s="8"/>
      <c r="F267" s="8" t="s">
        <v>17</v>
      </c>
      <c r="G267" s="8" t="s">
        <v>182</v>
      </c>
      <c r="H267" s="8" t="s">
        <v>183</v>
      </c>
      <c r="I267" s="8" t="s">
        <v>20</v>
      </c>
      <c r="J267" s="8" t="s">
        <v>21</v>
      </c>
      <c r="K267" s="8" t="s">
        <v>184</v>
      </c>
      <c r="L267" s="8"/>
      <c r="M267" s="8"/>
    </row>
    <row r="268" spans="1:15" ht="13.5" hidden="1" customHeight="1">
      <c r="A268" s="12">
        <v>300130317</v>
      </c>
      <c r="B268" s="9" t="s">
        <v>516</v>
      </c>
      <c r="C268" s="9" t="s">
        <v>127</v>
      </c>
      <c r="D268" s="9" t="s">
        <v>134</v>
      </c>
      <c r="E268" s="9"/>
      <c r="F268" s="9" t="s">
        <v>17</v>
      </c>
      <c r="G268" s="18" t="s">
        <v>169</v>
      </c>
      <c r="H268" s="9" t="s">
        <v>170</v>
      </c>
      <c r="I268" s="9" t="s">
        <v>20</v>
      </c>
      <c r="J268" s="9" t="s">
        <v>21</v>
      </c>
      <c r="K268" s="9" t="s">
        <v>171</v>
      </c>
      <c r="L268" s="9"/>
      <c r="M268" s="9" t="s">
        <v>202</v>
      </c>
    </row>
    <row r="269" spans="1:15" ht="13.5" hidden="1" customHeight="1">
      <c r="A269" s="12">
        <v>56105919</v>
      </c>
      <c r="B269" s="9" t="s">
        <v>517</v>
      </c>
      <c r="C269" s="9" t="s">
        <v>210</v>
      </c>
      <c r="D269" s="9" t="s">
        <v>134</v>
      </c>
      <c r="E269" s="9"/>
      <c r="F269" s="9" t="s">
        <v>17</v>
      </c>
      <c r="G269" s="18" t="s">
        <v>169</v>
      </c>
      <c r="H269" s="9" t="s">
        <v>170</v>
      </c>
      <c r="I269" s="9" t="s">
        <v>20</v>
      </c>
      <c r="J269" s="9" t="s">
        <v>21</v>
      </c>
      <c r="K269" s="9" t="s">
        <v>171</v>
      </c>
      <c r="L269" s="9"/>
      <c r="M269" s="9"/>
      <c r="O269" s="19"/>
    </row>
    <row r="270" spans="1:15" ht="13.5" hidden="1" customHeight="1">
      <c r="A270" s="12">
        <v>3878733</v>
      </c>
      <c r="B270" s="9" t="s">
        <v>518</v>
      </c>
      <c r="C270" s="9" t="s">
        <v>519</v>
      </c>
      <c r="D270" s="9" t="s">
        <v>134</v>
      </c>
      <c r="E270" s="9"/>
      <c r="F270" s="9" t="s">
        <v>17</v>
      </c>
      <c r="G270" s="18" t="s">
        <v>351</v>
      </c>
      <c r="H270" s="9" t="s">
        <v>352</v>
      </c>
      <c r="I270" s="9" t="s">
        <v>20</v>
      </c>
      <c r="J270" s="9" t="s">
        <v>21</v>
      </c>
      <c r="K270" s="9" t="s">
        <v>353</v>
      </c>
      <c r="L270" s="9"/>
      <c r="M270" s="9"/>
    </row>
    <row r="271" spans="1:15" ht="13.5" hidden="1" customHeight="1">
      <c r="A271" s="12">
        <v>50024892</v>
      </c>
      <c r="B271" s="9" t="s">
        <v>520</v>
      </c>
      <c r="C271" s="9" t="s">
        <v>179</v>
      </c>
      <c r="D271" s="9" t="s">
        <v>134</v>
      </c>
      <c r="E271" s="9"/>
      <c r="F271" s="9" t="s">
        <v>17</v>
      </c>
      <c r="G271" s="18" t="s">
        <v>135</v>
      </c>
      <c r="H271" s="9" t="s">
        <v>154</v>
      </c>
      <c r="I271" s="9" t="s">
        <v>20</v>
      </c>
      <c r="J271" s="9" t="s">
        <v>21</v>
      </c>
      <c r="K271" s="9" t="s">
        <v>137</v>
      </c>
      <c r="L271" s="9"/>
      <c r="M271" s="9"/>
    </row>
    <row r="272" spans="1:15" ht="15" hidden="1" customHeight="1">
      <c r="A272" s="12">
        <v>10857092</v>
      </c>
      <c r="B272" s="9" t="s">
        <v>67</v>
      </c>
      <c r="C272" s="9" t="s">
        <v>375</v>
      </c>
      <c r="D272" s="9" t="s">
        <v>134</v>
      </c>
      <c r="E272" s="9"/>
      <c r="F272" s="9" t="s">
        <v>17</v>
      </c>
      <c r="G272" s="18" t="s">
        <v>174</v>
      </c>
      <c r="H272" s="9" t="s">
        <v>175</v>
      </c>
      <c r="I272" s="9" t="s">
        <v>20</v>
      </c>
      <c r="J272" s="9" t="s">
        <v>21</v>
      </c>
      <c r="K272" s="9" t="s">
        <v>176</v>
      </c>
      <c r="L272" s="9"/>
      <c r="M272" s="9" t="s">
        <v>521</v>
      </c>
    </row>
    <row r="273" spans="1:13" ht="15" hidden="1" customHeight="1">
      <c r="A273" s="23">
        <v>58845108</v>
      </c>
      <c r="B273" s="20" t="s">
        <v>67</v>
      </c>
      <c r="C273" s="20" t="s">
        <v>522</v>
      </c>
      <c r="D273" s="21" t="s">
        <v>134</v>
      </c>
      <c r="E273" s="8"/>
      <c r="F273" s="8" t="s">
        <v>17</v>
      </c>
      <c r="G273" s="8" t="s">
        <v>215</v>
      </c>
      <c r="H273" s="8" t="s">
        <v>216</v>
      </c>
      <c r="I273" s="8" t="s">
        <v>20</v>
      </c>
      <c r="J273" s="8" t="s">
        <v>21</v>
      </c>
      <c r="K273" s="8" t="s">
        <v>217</v>
      </c>
      <c r="L273" s="8"/>
      <c r="M273" s="8"/>
    </row>
    <row r="274" spans="1:13" ht="15" hidden="1" customHeight="1">
      <c r="A274" s="23">
        <v>15550692</v>
      </c>
      <c r="B274" s="20" t="s">
        <v>523</v>
      </c>
      <c r="C274" s="20" t="s">
        <v>110</v>
      </c>
      <c r="D274" s="8" t="s">
        <v>134</v>
      </c>
      <c r="E274" s="8"/>
      <c r="F274" s="13" t="s">
        <v>17</v>
      </c>
      <c r="G274" s="8" t="s">
        <v>258</v>
      </c>
      <c r="H274" s="8" t="s">
        <v>259</v>
      </c>
      <c r="I274" s="9" t="s">
        <v>20</v>
      </c>
      <c r="J274" s="8" t="s">
        <v>21</v>
      </c>
      <c r="K274" s="8" t="s">
        <v>260</v>
      </c>
      <c r="L274" s="8"/>
      <c r="M274" s="8"/>
    </row>
    <row r="275" spans="1:13" ht="15" hidden="1" customHeight="1">
      <c r="A275" s="12">
        <v>22738314</v>
      </c>
      <c r="B275" s="9" t="s">
        <v>524</v>
      </c>
      <c r="C275" s="9" t="s">
        <v>525</v>
      </c>
      <c r="D275" s="9" t="s">
        <v>134</v>
      </c>
      <c r="E275" s="9"/>
      <c r="F275" s="9" t="s">
        <v>17</v>
      </c>
      <c r="G275" s="18" t="s">
        <v>135</v>
      </c>
      <c r="H275" s="9" t="s">
        <v>154</v>
      </c>
      <c r="I275" s="9" t="s">
        <v>20</v>
      </c>
      <c r="J275" s="9" t="s">
        <v>21</v>
      </c>
      <c r="K275" s="9" t="s">
        <v>137</v>
      </c>
      <c r="L275" s="9"/>
      <c r="M275" s="9"/>
    </row>
    <row r="276" spans="1:13" ht="15" hidden="1" customHeight="1">
      <c r="A276" s="10">
        <v>69694172</v>
      </c>
      <c r="B276" s="7" t="s">
        <v>526</v>
      </c>
      <c r="C276" s="7" t="s">
        <v>527</v>
      </c>
      <c r="D276" s="7" t="s">
        <v>134</v>
      </c>
      <c r="E276" s="8"/>
      <c r="F276" s="8" t="s">
        <v>140</v>
      </c>
      <c r="G276" s="8" t="s">
        <v>141</v>
      </c>
      <c r="H276" s="8" t="s">
        <v>142</v>
      </c>
      <c r="I276" s="8" t="s">
        <v>20</v>
      </c>
      <c r="J276" s="8" t="s">
        <v>21</v>
      </c>
      <c r="K276" s="8" t="s">
        <v>143</v>
      </c>
      <c r="L276" s="8"/>
      <c r="M276" s="9"/>
    </row>
    <row r="277" spans="1:13" ht="15" hidden="1" customHeight="1">
      <c r="A277" s="12">
        <v>50898840</v>
      </c>
      <c r="B277" s="9" t="s">
        <v>528</v>
      </c>
      <c r="C277" s="9" t="s">
        <v>529</v>
      </c>
      <c r="D277" s="9" t="s">
        <v>134</v>
      </c>
      <c r="E277" s="9"/>
      <c r="F277" s="9" t="s">
        <v>17</v>
      </c>
      <c r="G277" s="18" t="s">
        <v>135</v>
      </c>
      <c r="H277" s="9" t="s">
        <v>154</v>
      </c>
      <c r="I277" s="9" t="s">
        <v>20</v>
      </c>
      <c r="J277" s="9" t="s">
        <v>21</v>
      </c>
      <c r="K277" s="9" t="s">
        <v>137</v>
      </c>
      <c r="L277" s="9"/>
      <c r="M277" s="9"/>
    </row>
    <row r="278" spans="1:13" ht="15" hidden="1" customHeight="1">
      <c r="A278" s="30">
        <v>59644443</v>
      </c>
      <c r="B278" s="7" t="s">
        <v>528</v>
      </c>
      <c r="C278" s="7" t="s">
        <v>530</v>
      </c>
      <c r="D278" s="27" t="s">
        <v>134</v>
      </c>
      <c r="E278" s="8"/>
      <c r="F278" s="8" t="s">
        <v>17</v>
      </c>
      <c r="G278" s="8" t="s">
        <v>531</v>
      </c>
      <c r="H278" s="8" t="s">
        <v>532</v>
      </c>
      <c r="I278" s="8" t="s">
        <v>20</v>
      </c>
      <c r="J278" s="8" t="s">
        <v>21</v>
      </c>
      <c r="K278" s="8" t="s">
        <v>74</v>
      </c>
      <c r="L278" s="8"/>
      <c r="M278" s="8"/>
    </row>
    <row r="279" spans="1:13" ht="15" hidden="1" customHeight="1">
      <c r="A279" s="6">
        <v>50261981</v>
      </c>
      <c r="B279" s="7" t="s">
        <v>533</v>
      </c>
      <c r="C279" s="7" t="s">
        <v>307</v>
      </c>
      <c r="D279" s="19" t="s">
        <v>134</v>
      </c>
      <c r="E279" s="8"/>
      <c r="F279" s="19" t="s">
        <v>17</v>
      </c>
      <c r="G279" s="8" t="s">
        <v>534</v>
      </c>
      <c r="H279" s="8" t="s">
        <v>535</v>
      </c>
      <c r="I279" s="8" t="s">
        <v>20</v>
      </c>
      <c r="J279" s="8" t="s">
        <v>21</v>
      </c>
      <c r="K279" s="8" t="s">
        <v>536</v>
      </c>
      <c r="L279" s="8"/>
      <c r="M279" s="8"/>
    </row>
    <row r="280" spans="1:13" ht="15" hidden="1" customHeight="1">
      <c r="A280" s="12">
        <v>7083108</v>
      </c>
      <c r="B280" s="9" t="s">
        <v>537</v>
      </c>
      <c r="C280" s="9" t="s">
        <v>494</v>
      </c>
      <c r="D280" s="9" t="s">
        <v>134</v>
      </c>
      <c r="E280" s="9"/>
      <c r="F280" s="9" t="s">
        <v>17</v>
      </c>
      <c r="G280" s="9" t="s">
        <v>538</v>
      </c>
      <c r="H280" s="9" t="s">
        <v>539</v>
      </c>
      <c r="I280" s="9" t="s">
        <v>20</v>
      </c>
      <c r="J280" s="9" t="s">
        <v>21</v>
      </c>
      <c r="K280" s="9" t="s">
        <v>540</v>
      </c>
      <c r="L280" s="9"/>
      <c r="M280" s="9"/>
    </row>
    <row r="281" spans="1:13" ht="15" hidden="1" customHeight="1">
      <c r="A281" s="12">
        <v>1721042</v>
      </c>
      <c r="B281" s="9" t="s">
        <v>537</v>
      </c>
      <c r="C281" s="9" t="s">
        <v>147</v>
      </c>
      <c r="D281" s="9" t="s">
        <v>134</v>
      </c>
      <c r="E281" s="9"/>
      <c r="F281" s="9" t="s">
        <v>17</v>
      </c>
      <c r="G281" s="9" t="s">
        <v>538</v>
      </c>
      <c r="H281" s="9" t="s">
        <v>539</v>
      </c>
      <c r="I281" s="9" t="s">
        <v>20</v>
      </c>
      <c r="J281" s="9" t="s">
        <v>21</v>
      </c>
      <c r="K281" s="9" t="s">
        <v>540</v>
      </c>
      <c r="L281" s="9"/>
      <c r="M281" s="9"/>
    </row>
    <row r="282" spans="1:13" ht="13.5" hidden="1" customHeight="1" thickBot="1">
      <c r="A282" s="11">
        <v>27836980</v>
      </c>
      <c r="B282" s="20" t="s">
        <v>541</v>
      </c>
      <c r="C282" s="20" t="s">
        <v>542</v>
      </c>
      <c r="D282" s="21" t="s">
        <v>134</v>
      </c>
      <c r="E282" s="8"/>
      <c r="F282" s="8" t="s">
        <v>17</v>
      </c>
      <c r="G282" s="8" t="s">
        <v>182</v>
      </c>
      <c r="H282" s="8" t="s">
        <v>183</v>
      </c>
      <c r="I282" s="8" t="s">
        <v>20</v>
      </c>
      <c r="J282" s="8" t="s">
        <v>21</v>
      </c>
      <c r="K282" s="8" t="s">
        <v>184</v>
      </c>
      <c r="L282" s="8"/>
      <c r="M282" s="8"/>
    </row>
    <row r="283" spans="1:13" ht="15" hidden="1" thickBot="1">
      <c r="A283" s="31" t="s">
        <v>543</v>
      </c>
      <c r="B283" s="32" t="s">
        <v>544</v>
      </c>
      <c r="C283" s="32" t="s">
        <v>242</v>
      </c>
      <c r="D283" s="9" t="s">
        <v>134</v>
      </c>
      <c r="E283" s="9"/>
      <c r="F283" s="9" t="s">
        <v>17</v>
      </c>
      <c r="G283" s="9" t="s">
        <v>538</v>
      </c>
      <c r="H283" s="9" t="s">
        <v>539</v>
      </c>
      <c r="I283" s="9" t="s">
        <v>20</v>
      </c>
      <c r="J283" s="9" t="s">
        <v>21</v>
      </c>
      <c r="K283" s="9" t="s">
        <v>540</v>
      </c>
      <c r="L283" s="9"/>
      <c r="M283" s="9"/>
    </row>
    <row r="284" spans="1:13" ht="15" hidden="1" thickBot="1">
      <c r="A284" s="33">
        <v>13766373</v>
      </c>
      <c r="B284" s="34" t="s">
        <v>545</v>
      </c>
      <c r="C284" s="34" t="s">
        <v>546</v>
      </c>
      <c r="D284" s="9" t="s">
        <v>134</v>
      </c>
      <c r="E284" s="9"/>
      <c r="F284" s="9" t="s">
        <v>17</v>
      </c>
      <c r="G284" s="9" t="s">
        <v>538</v>
      </c>
      <c r="H284" s="9" t="s">
        <v>539</v>
      </c>
      <c r="I284" s="9" t="s">
        <v>20</v>
      </c>
      <c r="J284" s="9" t="s">
        <v>21</v>
      </c>
      <c r="K284" s="9" t="s">
        <v>540</v>
      </c>
      <c r="L284" s="8"/>
      <c r="M284" s="8"/>
    </row>
    <row r="285" spans="1:13" ht="15" hidden="1" thickBot="1">
      <c r="A285" s="33">
        <v>45610011</v>
      </c>
      <c r="B285" s="34" t="s">
        <v>547</v>
      </c>
      <c r="C285" s="34" t="s">
        <v>43</v>
      </c>
      <c r="D285" s="9" t="s">
        <v>134</v>
      </c>
      <c r="E285" s="9"/>
      <c r="F285" s="9" t="s">
        <v>17</v>
      </c>
      <c r="G285" s="9" t="s">
        <v>538</v>
      </c>
      <c r="H285" s="9" t="s">
        <v>539</v>
      </c>
      <c r="I285" s="9" t="s">
        <v>20</v>
      </c>
      <c r="J285" s="9" t="s">
        <v>21</v>
      </c>
      <c r="K285" s="9" t="s">
        <v>540</v>
      </c>
      <c r="L285" s="8"/>
      <c r="M285" s="8"/>
    </row>
    <row r="286" spans="1:13" ht="13.5" hidden="1" customHeight="1">
      <c r="A286" s="35">
        <v>23018746</v>
      </c>
      <c r="B286" s="36" t="s">
        <v>548</v>
      </c>
      <c r="C286" s="36" t="s">
        <v>94</v>
      </c>
      <c r="D286" s="19" t="s">
        <v>549</v>
      </c>
      <c r="F286" s="19" t="s">
        <v>17</v>
      </c>
      <c r="G286" s="19" t="s">
        <v>550</v>
      </c>
      <c r="H286" s="19" t="s">
        <v>551</v>
      </c>
      <c r="I286" s="37" t="s">
        <v>552</v>
      </c>
    </row>
    <row r="287" spans="1:13" ht="15.75" hidden="1">
      <c r="A287" s="733">
        <v>62488796</v>
      </c>
      <c r="B287" s="36" t="s">
        <v>553</v>
      </c>
      <c r="C287" s="36" t="s">
        <v>554</v>
      </c>
      <c r="D287" s="19" t="s">
        <v>549</v>
      </c>
      <c r="F287" s="19" t="s">
        <v>17</v>
      </c>
      <c r="G287" s="19" t="s">
        <v>550</v>
      </c>
      <c r="H287" s="19" t="s">
        <v>551</v>
      </c>
      <c r="I287" s="19" t="s">
        <v>20</v>
      </c>
      <c r="J287" s="19" t="s">
        <v>21</v>
      </c>
      <c r="K287" s="19" t="s">
        <v>555</v>
      </c>
    </row>
    <row r="288" spans="1:13" hidden="1">
      <c r="A288" s="11" t="s">
        <v>556</v>
      </c>
      <c r="B288" s="20" t="s">
        <v>557</v>
      </c>
      <c r="C288" s="20" t="s">
        <v>41</v>
      </c>
      <c r="D288" s="21" t="s">
        <v>549</v>
      </c>
      <c r="E288" s="8"/>
      <c r="F288" s="8" t="s">
        <v>17</v>
      </c>
      <c r="G288" s="8" t="s">
        <v>558</v>
      </c>
      <c r="H288" s="8" t="s">
        <v>559</v>
      </c>
      <c r="I288" s="8" t="s">
        <v>20</v>
      </c>
      <c r="J288" s="8" t="s">
        <v>21</v>
      </c>
      <c r="K288" s="8" t="s">
        <v>560</v>
      </c>
      <c r="L288" s="8"/>
      <c r="M288" s="8"/>
    </row>
    <row r="289" spans="1:13" hidden="1">
      <c r="A289" s="23">
        <v>316334119</v>
      </c>
      <c r="B289" s="20" t="s">
        <v>561</v>
      </c>
      <c r="C289" s="20" t="s">
        <v>248</v>
      </c>
      <c r="D289" s="21" t="s">
        <v>549</v>
      </c>
      <c r="E289" s="8"/>
      <c r="F289" s="8" t="s">
        <v>17</v>
      </c>
      <c r="G289" s="8" t="s">
        <v>562</v>
      </c>
      <c r="H289" s="8" t="s">
        <v>563</v>
      </c>
      <c r="I289" s="8" t="s">
        <v>20</v>
      </c>
      <c r="J289" s="8" t="s">
        <v>21</v>
      </c>
      <c r="K289" s="8" t="s">
        <v>564</v>
      </c>
      <c r="L289" s="8"/>
      <c r="M289" s="8"/>
    </row>
    <row r="290" spans="1:13" hidden="1">
      <c r="A290" s="11">
        <v>212170500</v>
      </c>
      <c r="B290" s="8" t="s">
        <v>565</v>
      </c>
      <c r="C290" s="8" t="s">
        <v>439</v>
      </c>
      <c r="D290" s="8" t="s">
        <v>549</v>
      </c>
      <c r="E290" s="8"/>
      <c r="F290" s="8" t="s">
        <v>17</v>
      </c>
      <c r="G290" s="8" t="s">
        <v>566</v>
      </c>
      <c r="H290" s="8" t="s">
        <v>567</v>
      </c>
      <c r="I290" s="8" t="s">
        <v>20</v>
      </c>
      <c r="J290" s="8" t="s">
        <v>21</v>
      </c>
      <c r="K290" s="8" t="s">
        <v>568</v>
      </c>
      <c r="L290" s="8"/>
      <c r="M290" s="8"/>
    </row>
    <row r="291" spans="1:13" ht="15.75" hidden="1">
      <c r="A291" s="35">
        <v>57647646</v>
      </c>
      <c r="B291" s="36" t="s">
        <v>569</v>
      </c>
      <c r="C291" s="36" t="s">
        <v>415</v>
      </c>
      <c r="D291" s="19" t="s">
        <v>549</v>
      </c>
      <c r="F291" s="19" t="s">
        <v>17</v>
      </c>
      <c r="G291" s="19" t="s">
        <v>550</v>
      </c>
      <c r="H291" s="19" t="s">
        <v>551</v>
      </c>
      <c r="I291" s="37" t="s">
        <v>552</v>
      </c>
    </row>
    <row r="292" spans="1:13" hidden="1">
      <c r="A292" s="11">
        <v>57647646</v>
      </c>
      <c r="B292" s="8" t="s">
        <v>570</v>
      </c>
      <c r="C292" s="8" t="s">
        <v>415</v>
      </c>
      <c r="D292" s="8" t="s">
        <v>549</v>
      </c>
      <c r="E292" s="8"/>
      <c r="F292" s="8" t="s">
        <v>17</v>
      </c>
      <c r="G292" s="8" t="s">
        <v>566</v>
      </c>
      <c r="H292" s="8" t="s">
        <v>567</v>
      </c>
      <c r="I292" s="8" t="s">
        <v>20</v>
      </c>
      <c r="J292" s="8" t="s">
        <v>21</v>
      </c>
      <c r="K292" s="8" t="s">
        <v>568</v>
      </c>
      <c r="L292" s="8"/>
      <c r="M292" s="8"/>
    </row>
    <row r="293" spans="1:13" hidden="1">
      <c r="A293" s="11">
        <v>206482507</v>
      </c>
      <c r="B293" s="8" t="s">
        <v>570</v>
      </c>
      <c r="C293" s="8" t="s">
        <v>32</v>
      </c>
      <c r="D293" s="8" t="s">
        <v>549</v>
      </c>
      <c r="E293" s="8"/>
      <c r="F293" s="8" t="s">
        <v>17</v>
      </c>
      <c r="G293" s="8" t="s">
        <v>566</v>
      </c>
      <c r="H293" s="8" t="s">
        <v>567</v>
      </c>
      <c r="I293" s="8" t="s">
        <v>20</v>
      </c>
      <c r="J293" s="8" t="s">
        <v>21</v>
      </c>
      <c r="K293" s="8" t="s">
        <v>568</v>
      </c>
      <c r="L293" s="8"/>
      <c r="M293" s="8"/>
    </row>
    <row r="294" spans="1:13" ht="15.75" hidden="1">
      <c r="A294" s="733">
        <v>31689359</v>
      </c>
      <c r="B294" s="36" t="s">
        <v>571</v>
      </c>
      <c r="C294" s="36" t="s">
        <v>32</v>
      </c>
      <c r="D294" s="19" t="s">
        <v>549</v>
      </c>
      <c r="F294" s="19" t="s">
        <v>17</v>
      </c>
      <c r="G294" s="19" t="s">
        <v>550</v>
      </c>
      <c r="H294" s="19" t="s">
        <v>551</v>
      </c>
      <c r="I294" s="37" t="s">
        <v>552</v>
      </c>
    </row>
    <row r="295" spans="1:13" hidden="1">
      <c r="A295" s="12">
        <v>67932111</v>
      </c>
      <c r="B295" s="9" t="s">
        <v>572</v>
      </c>
      <c r="C295" s="9" t="s">
        <v>573</v>
      </c>
      <c r="D295" s="9" t="s">
        <v>549</v>
      </c>
      <c r="E295" s="9"/>
      <c r="F295" s="9" t="s">
        <v>17</v>
      </c>
      <c r="G295" s="14" t="s">
        <v>574</v>
      </c>
      <c r="H295" s="24" t="s">
        <v>276</v>
      </c>
      <c r="I295" s="9" t="s">
        <v>20</v>
      </c>
      <c r="J295" s="9" t="s">
        <v>21</v>
      </c>
      <c r="K295" s="9" t="s">
        <v>575</v>
      </c>
      <c r="L295" s="9"/>
      <c r="M295" s="9"/>
    </row>
    <row r="296" spans="1:13" hidden="1">
      <c r="A296" s="12" t="s">
        <v>576</v>
      </c>
      <c r="B296" s="9" t="s">
        <v>577</v>
      </c>
      <c r="C296" s="9" t="s">
        <v>578</v>
      </c>
      <c r="D296" s="9" t="s">
        <v>549</v>
      </c>
      <c r="E296" s="9"/>
      <c r="F296" s="9" t="s">
        <v>17</v>
      </c>
      <c r="G296" s="14" t="s">
        <v>579</v>
      </c>
      <c r="H296" s="24" t="s">
        <v>580</v>
      </c>
      <c r="I296" s="38" t="s">
        <v>371</v>
      </c>
      <c r="J296" s="38" t="s">
        <v>372</v>
      </c>
      <c r="K296" s="9" t="s">
        <v>581</v>
      </c>
      <c r="L296" s="9"/>
      <c r="M296" s="9"/>
    </row>
    <row r="297" spans="1:13" hidden="1">
      <c r="A297" s="12">
        <v>200242048</v>
      </c>
      <c r="B297" s="9" t="s">
        <v>582</v>
      </c>
      <c r="C297" s="9" t="s">
        <v>583</v>
      </c>
      <c r="D297" s="9" t="s">
        <v>549</v>
      </c>
      <c r="E297" s="9"/>
      <c r="F297" s="9" t="s">
        <v>17</v>
      </c>
      <c r="G297" s="14" t="s">
        <v>584</v>
      </c>
      <c r="H297" s="9" t="s">
        <v>585</v>
      </c>
      <c r="I297" s="9" t="s">
        <v>20</v>
      </c>
      <c r="J297" s="9" t="s">
        <v>21</v>
      </c>
      <c r="K297" s="9" t="s">
        <v>104</v>
      </c>
      <c r="L297" s="9"/>
      <c r="M297" s="9"/>
    </row>
    <row r="298" spans="1:13" hidden="1">
      <c r="A298" s="12">
        <v>26662429</v>
      </c>
      <c r="B298" s="9" t="s">
        <v>586</v>
      </c>
      <c r="C298" s="9" t="s">
        <v>587</v>
      </c>
      <c r="D298" s="9" t="s">
        <v>549</v>
      </c>
      <c r="E298" s="9"/>
      <c r="F298" s="9" t="s">
        <v>17</v>
      </c>
      <c r="G298" s="14" t="s">
        <v>574</v>
      </c>
      <c r="H298" s="24" t="s">
        <v>276</v>
      </c>
      <c r="I298" s="9" t="s">
        <v>20</v>
      </c>
      <c r="J298" s="9" t="s">
        <v>21</v>
      </c>
      <c r="K298" s="9" t="s">
        <v>277</v>
      </c>
      <c r="L298" s="9"/>
      <c r="M298" s="9"/>
    </row>
    <row r="299" spans="1:13" ht="15.75" hidden="1">
      <c r="A299" s="35">
        <v>301873998</v>
      </c>
      <c r="B299" s="36" t="s">
        <v>588</v>
      </c>
      <c r="C299" s="36" t="s">
        <v>88</v>
      </c>
      <c r="D299" s="19" t="s">
        <v>549</v>
      </c>
      <c r="F299" s="19" t="s">
        <v>17</v>
      </c>
      <c r="G299" s="19" t="s">
        <v>550</v>
      </c>
      <c r="H299" s="19" t="s">
        <v>551</v>
      </c>
      <c r="I299" s="19" t="s">
        <v>20</v>
      </c>
      <c r="J299" s="19" t="s">
        <v>21</v>
      </c>
      <c r="K299" s="19" t="s">
        <v>555</v>
      </c>
    </row>
    <row r="300" spans="1:13" hidden="1">
      <c r="A300" s="11">
        <v>315631432</v>
      </c>
      <c r="B300" s="8" t="s">
        <v>589</v>
      </c>
      <c r="C300" s="8" t="s">
        <v>590</v>
      </c>
      <c r="D300" s="8" t="s">
        <v>549</v>
      </c>
      <c r="E300" s="8"/>
      <c r="F300" s="8" t="s">
        <v>17</v>
      </c>
      <c r="G300" s="8" t="s">
        <v>566</v>
      </c>
      <c r="H300" s="8" t="s">
        <v>567</v>
      </c>
      <c r="I300" s="8" t="s">
        <v>20</v>
      </c>
      <c r="J300" s="8" t="s">
        <v>21</v>
      </c>
      <c r="K300" s="8" t="s">
        <v>568</v>
      </c>
      <c r="L300" s="8"/>
      <c r="M300" s="8"/>
    </row>
    <row r="301" spans="1:13" hidden="1">
      <c r="A301" s="12" t="s">
        <v>591</v>
      </c>
      <c r="B301" s="9" t="s">
        <v>592</v>
      </c>
      <c r="C301" s="9" t="s">
        <v>593</v>
      </c>
      <c r="D301" s="9" t="s">
        <v>549</v>
      </c>
      <c r="E301" s="9"/>
      <c r="F301" s="9" t="s">
        <v>17</v>
      </c>
      <c r="G301" s="14" t="s">
        <v>558</v>
      </c>
      <c r="H301" s="9" t="s">
        <v>559</v>
      </c>
      <c r="I301" s="9" t="s">
        <v>20</v>
      </c>
      <c r="J301" s="9" t="s">
        <v>21</v>
      </c>
      <c r="K301" s="9" t="s">
        <v>560</v>
      </c>
      <c r="L301" s="9"/>
      <c r="M301" s="9"/>
    </row>
    <row r="302" spans="1:13" hidden="1">
      <c r="A302" s="12">
        <v>27974229</v>
      </c>
      <c r="B302" s="9" t="s">
        <v>594</v>
      </c>
      <c r="C302" s="9" t="s">
        <v>70</v>
      </c>
      <c r="D302" s="9" t="s">
        <v>549</v>
      </c>
      <c r="E302" s="9"/>
      <c r="F302" s="9" t="s">
        <v>17</v>
      </c>
      <c r="G302" s="14" t="s">
        <v>574</v>
      </c>
      <c r="H302" s="24" t="s">
        <v>276</v>
      </c>
      <c r="I302" s="9" t="s">
        <v>20</v>
      </c>
      <c r="J302" s="9" t="s">
        <v>21</v>
      </c>
      <c r="K302" s="9" t="s">
        <v>277</v>
      </c>
      <c r="L302" s="9"/>
      <c r="M302" s="9"/>
    </row>
    <row r="303" spans="1:13" hidden="1">
      <c r="A303" s="11">
        <v>207640475</v>
      </c>
      <c r="B303" s="8" t="s">
        <v>595</v>
      </c>
      <c r="C303" s="8" t="s">
        <v>596</v>
      </c>
      <c r="D303" s="8" t="s">
        <v>549</v>
      </c>
      <c r="E303" s="8"/>
      <c r="F303" s="8" t="s">
        <v>17</v>
      </c>
      <c r="G303" s="8" t="s">
        <v>566</v>
      </c>
      <c r="H303" s="8" t="s">
        <v>567</v>
      </c>
      <c r="I303" s="8" t="s">
        <v>20</v>
      </c>
      <c r="J303" s="8" t="s">
        <v>21</v>
      </c>
      <c r="K303" s="8" t="s">
        <v>568</v>
      </c>
      <c r="L303" s="8"/>
      <c r="M303" s="8"/>
    </row>
    <row r="304" spans="1:13" hidden="1">
      <c r="A304" s="12">
        <v>300432689</v>
      </c>
      <c r="B304" s="9" t="s">
        <v>597</v>
      </c>
      <c r="C304" s="9" t="s">
        <v>598</v>
      </c>
      <c r="D304" s="9" t="s">
        <v>549</v>
      </c>
      <c r="E304" s="9"/>
      <c r="F304" s="9" t="s">
        <v>17</v>
      </c>
      <c r="G304" s="14" t="s">
        <v>574</v>
      </c>
      <c r="H304" s="24" t="s">
        <v>276</v>
      </c>
      <c r="I304" s="9" t="s">
        <v>20</v>
      </c>
      <c r="J304" s="9" t="s">
        <v>21</v>
      </c>
      <c r="K304" s="9" t="s">
        <v>277</v>
      </c>
      <c r="L304" s="9"/>
      <c r="M304" s="9"/>
    </row>
    <row r="305" spans="1:13" hidden="1">
      <c r="A305" s="12">
        <v>302625306</v>
      </c>
      <c r="B305" s="9" t="s">
        <v>597</v>
      </c>
      <c r="C305" s="9" t="s">
        <v>599</v>
      </c>
      <c r="D305" s="9" t="s">
        <v>549</v>
      </c>
      <c r="E305" s="9"/>
      <c r="F305" s="9" t="s">
        <v>17</v>
      </c>
      <c r="G305" s="14" t="s">
        <v>574</v>
      </c>
      <c r="H305" s="24" t="s">
        <v>276</v>
      </c>
      <c r="I305" s="9" t="s">
        <v>20</v>
      </c>
      <c r="J305" s="9" t="s">
        <v>21</v>
      </c>
      <c r="K305" s="9" t="s">
        <v>277</v>
      </c>
      <c r="L305" s="9"/>
      <c r="M305" s="9"/>
    </row>
    <row r="306" spans="1:13" ht="15.75" hidden="1">
      <c r="A306" s="25">
        <v>32860082</v>
      </c>
      <c r="B306" s="36" t="s">
        <v>600</v>
      </c>
      <c r="C306" s="36" t="s">
        <v>601</v>
      </c>
      <c r="D306" s="19" t="s">
        <v>549</v>
      </c>
      <c r="F306" s="19" t="s">
        <v>17</v>
      </c>
      <c r="G306" s="19" t="s">
        <v>550</v>
      </c>
      <c r="H306" s="19" t="s">
        <v>551</v>
      </c>
      <c r="I306" s="19" t="s">
        <v>20</v>
      </c>
      <c r="J306" s="19" t="s">
        <v>21</v>
      </c>
      <c r="K306" s="19" t="s">
        <v>555</v>
      </c>
    </row>
    <row r="307" spans="1:13" hidden="1">
      <c r="A307" s="12">
        <v>319377602</v>
      </c>
      <c r="B307" s="9" t="s">
        <v>602</v>
      </c>
      <c r="C307" s="9" t="s">
        <v>603</v>
      </c>
      <c r="D307" s="9" t="s">
        <v>549</v>
      </c>
      <c r="E307" s="9"/>
      <c r="F307" s="9" t="s">
        <v>17</v>
      </c>
      <c r="G307" s="14" t="s">
        <v>558</v>
      </c>
      <c r="H307" s="9" t="s">
        <v>559</v>
      </c>
      <c r="I307" s="9" t="s">
        <v>20</v>
      </c>
      <c r="J307" s="9" t="s">
        <v>21</v>
      </c>
      <c r="K307" s="9" t="s">
        <v>560</v>
      </c>
      <c r="L307" s="9"/>
      <c r="M307" s="9"/>
    </row>
    <row r="308" spans="1:13" hidden="1">
      <c r="A308" s="12">
        <v>203999537</v>
      </c>
      <c r="B308" s="9" t="s">
        <v>604</v>
      </c>
      <c r="C308" s="9" t="s">
        <v>388</v>
      </c>
      <c r="D308" s="9" t="s">
        <v>549</v>
      </c>
      <c r="E308" s="9"/>
      <c r="F308" s="9" t="s">
        <v>17</v>
      </c>
      <c r="G308" s="14" t="s">
        <v>558</v>
      </c>
      <c r="H308" s="9" t="s">
        <v>559</v>
      </c>
      <c r="I308" s="9" t="s">
        <v>20</v>
      </c>
      <c r="J308" s="9" t="s">
        <v>21</v>
      </c>
      <c r="K308" s="9" t="s">
        <v>560</v>
      </c>
      <c r="L308" s="9"/>
      <c r="M308" s="9"/>
    </row>
    <row r="309" spans="1:13" hidden="1">
      <c r="A309" s="11">
        <v>205753494</v>
      </c>
      <c r="B309" s="8" t="s">
        <v>604</v>
      </c>
      <c r="C309" s="8" t="s">
        <v>605</v>
      </c>
      <c r="D309" s="8" t="s">
        <v>549</v>
      </c>
      <c r="E309" s="8"/>
      <c r="F309" s="8" t="s">
        <v>17</v>
      </c>
      <c r="G309" s="8" t="s">
        <v>566</v>
      </c>
      <c r="H309" s="8" t="s">
        <v>567</v>
      </c>
      <c r="I309" s="8" t="s">
        <v>20</v>
      </c>
      <c r="J309" s="8" t="s">
        <v>21</v>
      </c>
      <c r="K309" s="8" t="s">
        <v>568</v>
      </c>
      <c r="L309" s="9"/>
      <c r="M309" s="9"/>
    </row>
    <row r="310" spans="1:13" hidden="1">
      <c r="A310" s="12">
        <v>316110204</v>
      </c>
      <c r="B310" s="9" t="s">
        <v>606</v>
      </c>
      <c r="C310" s="9" t="s">
        <v>607</v>
      </c>
      <c r="D310" s="9" t="s">
        <v>549</v>
      </c>
      <c r="E310" s="9"/>
      <c r="F310" s="9" t="s">
        <v>17</v>
      </c>
      <c r="G310" s="14" t="s">
        <v>558</v>
      </c>
      <c r="H310" s="9" t="s">
        <v>559</v>
      </c>
      <c r="I310" s="9" t="s">
        <v>20</v>
      </c>
      <c r="J310" s="9" t="s">
        <v>21</v>
      </c>
      <c r="K310" s="9" t="s">
        <v>560</v>
      </c>
      <c r="L310" s="9"/>
      <c r="M310" s="9"/>
    </row>
    <row r="311" spans="1:13" hidden="1">
      <c r="A311" s="11">
        <v>316400151</v>
      </c>
      <c r="B311" s="8" t="s">
        <v>608</v>
      </c>
      <c r="C311" s="8" t="s">
        <v>609</v>
      </c>
      <c r="D311" s="8" t="s">
        <v>549</v>
      </c>
      <c r="E311" s="8"/>
      <c r="F311" s="8" t="s">
        <v>17</v>
      </c>
      <c r="G311" s="8" t="s">
        <v>566</v>
      </c>
      <c r="H311" s="8" t="s">
        <v>567</v>
      </c>
      <c r="I311" s="39" t="s">
        <v>552</v>
      </c>
      <c r="J311" s="8"/>
      <c r="K311" s="8"/>
      <c r="L311" s="8"/>
      <c r="M311" s="8"/>
    </row>
    <row r="312" spans="1:13" ht="15.75" hidden="1">
      <c r="A312" s="733">
        <v>233867805</v>
      </c>
      <c r="B312" s="36" t="s">
        <v>610</v>
      </c>
      <c r="C312" s="36" t="s">
        <v>611</v>
      </c>
      <c r="D312" s="19" t="s">
        <v>549</v>
      </c>
      <c r="F312" s="19" t="s">
        <v>17</v>
      </c>
      <c r="G312" s="19" t="s">
        <v>550</v>
      </c>
      <c r="H312" s="19" t="s">
        <v>551</v>
      </c>
      <c r="I312" s="37" t="s">
        <v>552</v>
      </c>
    </row>
    <row r="313" spans="1:13" hidden="1">
      <c r="A313" s="12">
        <v>315496802</v>
      </c>
      <c r="B313" s="9" t="s">
        <v>612</v>
      </c>
      <c r="C313" s="9" t="s">
        <v>519</v>
      </c>
      <c r="D313" s="9" t="s">
        <v>549</v>
      </c>
      <c r="E313" s="9"/>
      <c r="F313" s="9" t="s">
        <v>17</v>
      </c>
      <c r="G313" s="14" t="s">
        <v>558</v>
      </c>
      <c r="H313" s="9" t="s">
        <v>559</v>
      </c>
      <c r="I313" s="9" t="s">
        <v>20</v>
      </c>
      <c r="J313" s="9" t="s">
        <v>21</v>
      </c>
      <c r="K313" s="9" t="s">
        <v>560</v>
      </c>
      <c r="L313" s="9"/>
      <c r="M313" s="9"/>
    </row>
    <row r="314" spans="1:13" ht="15.75" hidden="1">
      <c r="A314" s="35">
        <v>25413121</v>
      </c>
      <c r="B314" s="36" t="s">
        <v>613</v>
      </c>
      <c r="C314" s="36" t="s">
        <v>614</v>
      </c>
      <c r="D314" s="19" t="s">
        <v>549</v>
      </c>
      <c r="F314" s="19" t="s">
        <v>17</v>
      </c>
      <c r="G314" s="19" t="s">
        <v>550</v>
      </c>
      <c r="H314" s="19" t="s">
        <v>551</v>
      </c>
      <c r="I314" s="19" t="s">
        <v>20</v>
      </c>
      <c r="J314" s="19" t="s">
        <v>21</v>
      </c>
      <c r="K314" s="19" t="s">
        <v>555</v>
      </c>
    </row>
    <row r="315" spans="1:13" hidden="1">
      <c r="A315" s="12">
        <v>301598827</v>
      </c>
      <c r="B315" s="9" t="s">
        <v>615</v>
      </c>
      <c r="C315" s="9" t="s">
        <v>519</v>
      </c>
      <c r="D315" s="9" t="s">
        <v>549</v>
      </c>
      <c r="E315" s="9"/>
      <c r="F315" s="9" t="s">
        <v>17</v>
      </c>
      <c r="G315" s="14" t="s">
        <v>558</v>
      </c>
      <c r="H315" s="9" t="s">
        <v>559</v>
      </c>
      <c r="I315" s="9" t="s">
        <v>20</v>
      </c>
      <c r="J315" s="9" t="s">
        <v>21</v>
      </c>
      <c r="K315" s="9" t="s">
        <v>560</v>
      </c>
      <c r="L315" s="9"/>
      <c r="M315" s="9"/>
    </row>
    <row r="316" spans="1:13" hidden="1">
      <c r="A316" s="23">
        <v>208015875</v>
      </c>
      <c r="B316" s="20" t="s">
        <v>616</v>
      </c>
      <c r="C316" s="40" t="s">
        <v>39</v>
      </c>
      <c r="D316" s="21" t="s">
        <v>549</v>
      </c>
      <c r="E316" s="8"/>
      <c r="F316" s="8" t="s">
        <v>17</v>
      </c>
      <c r="G316" s="8" t="s">
        <v>562</v>
      </c>
      <c r="H316" s="8" t="s">
        <v>563</v>
      </c>
      <c r="I316" s="8" t="s">
        <v>20</v>
      </c>
      <c r="J316" s="8" t="s">
        <v>21</v>
      </c>
      <c r="K316" s="8" t="s">
        <v>564</v>
      </c>
      <c r="L316" s="8"/>
      <c r="M316" s="8"/>
    </row>
    <row r="317" spans="1:13" hidden="1">
      <c r="A317" s="11">
        <v>314320128</v>
      </c>
      <c r="B317" s="8" t="s">
        <v>617</v>
      </c>
      <c r="C317" s="8" t="s">
        <v>618</v>
      </c>
      <c r="D317" s="8" t="s">
        <v>549</v>
      </c>
      <c r="E317" s="8"/>
      <c r="F317" s="8" t="s">
        <v>17</v>
      </c>
      <c r="G317" s="8" t="s">
        <v>566</v>
      </c>
      <c r="H317" s="8" t="s">
        <v>567</v>
      </c>
      <c r="I317" s="8" t="s">
        <v>20</v>
      </c>
      <c r="J317" s="8" t="s">
        <v>21</v>
      </c>
      <c r="K317" s="8" t="s">
        <v>568</v>
      </c>
      <c r="L317" s="8"/>
      <c r="M317" s="8"/>
    </row>
    <row r="318" spans="1:13" hidden="1">
      <c r="A318" s="12">
        <v>300977485</v>
      </c>
      <c r="B318" s="9" t="s">
        <v>355</v>
      </c>
      <c r="C318" s="9" t="s">
        <v>619</v>
      </c>
      <c r="D318" s="9" t="s">
        <v>549</v>
      </c>
      <c r="E318" s="9"/>
      <c r="F318" s="9" t="s">
        <v>17</v>
      </c>
      <c r="G318" s="14" t="s">
        <v>558</v>
      </c>
      <c r="H318" s="9" t="s">
        <v>559</v>
      </c>
      <c r="I318" s="9" t="s">
        <v>20</v>
      </c>
      <c r="J318" s="9" t="s">
        <v>21</v>
      </c>
      <c r="K318" s="9" t="s">
        <v>560</v>
      </c>
      <c r="L318" s="9"/>
      <c r="M318" s="9"/>
    </row>
    <row r="319" spans="1:13" hidden="1">
      <c r="A319" s="11">
        <v>32217523</v>
      </c>
      <c r="B319" s="8" t="s">
        <v>355</v>
      </c>
      <c r="C319" s="8" t="s">
        <v>164</v>
      </c>
      <c r="D319" s="8" t="s">
        <v>549</v>
      </c>
      <c r="E319" s="8"/>
      <c r="F319" s="8" t="s">
        <v>17</v>
      </c>
      <c r="G319" s="8" t="s">
        <v>566</v>
      </c>
      <c r="H319" s="8" t="s">
        <v>567</v>
      </c>
      <c r="I319" s="8" t="s">
        <v>20</v>
      </c>
      <c r="J319" s="8" t="s">
        <v>21</v>
      </c>
      <c r="K319" s="8" t="s">
        <v>568</v>
      </c>
      <c r="L319" s="8"/>
      <c r="M319" s="8"/>
    </row>
    <row r="320" spans="1:13" ht="15" hidden="1">
      <c r="A320" s="35">
        <v>41949363</v>
      </c>
      <c r="B320" s="19" t="s">
        <v>383</v>
      </c>
      <c r="C320" s="19" t="s">
        <v>36</v>
      </c>
      <c r="D320" s="19" t="s">
        <v>549</v>
      </c>
      <c r="F320" s="19" t="s">
        <v>17</v>
      </c>
      <c r="G320" s="19" t="s">
        <v>550</v>
      </c>
      <c r="H320" s="19" t="s">
        <v>551</v>
      </c>
      <c r="I320" s="19" t="s">
        <v>20</v>
      </c>
      <c r="J320" s="19" t="s">
        <v>21</v>
      </c>
      <c r="K320" s="19" t="s">
        <v>555</v>
      </c>
    </row>
    <row r="321" spans="1:13" ht="15.75" hidden="1">
      <c r="A321" s="733">
        <v>322528126</v>
      </c>
      <c r="B321" s="19" t="s">
        <v>620</v>
      </c>
      <c r="C321" s="19" t="s">
        <v>621</v>
      </c>
      <c r="D321" s="19" t="s">
        <v>549</v>
      </c>
      <c r="F321" s="19" t="s">
        <v>17</v>
      </c>
      <c r="G321" s="19" t="s">
        <v>550</v>
      </c>
      <c r="H321" s="19" t="s">
        <v>551</v>
      </c>
      <c r="I321" s="37" t="s">
        <v>552</v>
      </c>
    </row>
    <row r="322" spans="1:13" ht="15.75" hidden="1">
      <c r="A322" s="35">
        <v>319090213</v>
      </c>
      <c r="B322" s="36" t="s">
        <v>403</v>
      </c>
      <c r="C322" s="36" t="s">
        <v>388</v>
      </c>
      <c r="D322" s="19" t="s">
        <v>549</v>
      </c>
      <c r="F322" s="19" t="s">
        <v>17</v>
      </c>
      <c r="G322" s="19" t="s">
        <v>550</v>
      </c>
      <c r="H322" s="19" t="s">
        <v>551</v>
      </c>
      <c r="I322" s="19" t="s">
        <v>20</v>
      </c>
      <c r="J322" s="19" t="s">
        <v>21</v>
      </c>
      <c r="K322" s="19" t="s">
        <v>555</v>
      </c>
    </row>
    <row r="323" spans="1:13" ht="15" hidden="1" thickBot="1">
      <c r="A323" s="31" t="s">
        <v>622</v>
      </c>
      <c r="B323" s="32" t="s">
        <v>623</v>
      </c>
      <c r="C323" s="32" t="s">
        <v>593</v>
      </c>
      <c r="D323" s="9" t="s">
        <v>549</v>
      </c>
      <c r="E323" s="9"/>
      <c r="F323" s="9" t="s">
        <v>17</v>
      </c>
      <c r="G323" s="14" t="s">
        <v>558</v>
      </c>
      <c r="H323" s="9" t="s">
        <v>559</v>
      </c>
      <c r="I323" s="9" t="s">
        <v>20</v>
      </c>
      <c r="J323" s="9" t="s">
        <v>21</v>
      </c>
      <c r="K323" s="9" t="s">
        <v>560</v>
      </c>
      <c r="L323" s="9"/>
      <c r="M323" s="9"/>
    </row>
    <row r="324" spans="1:13" ht="16.5" hidden="1" thickBot="1">
      <c r="A324" s="734">
        <v>322525932</v>
      </c>
      <c r="B324" s="41" t="s">
        <v>624</v>
      </c>
      <c r="C324" s="41" t="s">
        <v>47</v>
      </c>
      <c r="D324" s="19" t="s">
        <v>549</v>
      </c>
      <c r="F324" s="19" t="s">
        <v>17</v>
      </c>
      <c r="G324" s="19" t="s">
        <v>550</v>
      </c>
      <c r="H324" s="19" t="s">
        <v>551</v>
      </c>
      <c r="I324" s="37" t="s">
        <v>552</v>
      </c>
    </row>
    <row r="325" spans="1:13" ht="15" hidden="1" thickBot="1">
      <c r="A325" s="33" t="s">
        <v>625</v>
      </c>
      <c r="B325" s="34" t="s">
        <v>626</v>
      </c>
      <c r="C325" s="34" t="s">
        <v>627</v>
      </c>
      <c r="D325" s="9" t="s">
        <v>549</v>
      </c>
      <c r="E325" s="9"/>
      <c r="F325" s="9" t="s">
        <v>17</v>
      </c>
      <c r="G325" s="14" t="s">
        <v>566</v>
      </c>
      <c r="H325" s="9" t="s">
        <v>567</v>
      </c>
      <c r="I325" s="9" t="s">
        <v>20</v>
      </c>
      <c r="J325" s="9" t="s">
        <v>21</v>
      </c>
      <c r="K325" s="9" t="s">
        <v>568</v>
      </c>
      <c r="L325" s="9"/>
      <c r="M325" s="9"/>
    </row>
    <row r="326" spans="1:13" ht="15" hidden="1" thickBot="1">
      <c r="A326" s="33">
        <v>302896824</v>
      </c>
      <c r="B326" s="34" t="s">
        <v>506</v>
      </c>
      <c r="C326" s="34" t="s">
        <v>628</v>
      </c>
      <c r="D326" s="9" t="s">
        <v>549</v>
      </c>
      <c r="E326" s="9"/>
      <c r="F326" s="9" t="s">
        <v>17</v>
      </c>
      <c r="G326" s="14" t="s">
        <v>558</v>
      </c>
      <c r="H326" s="9" t="s">
        <v>559</v>
      </c>
      <c r="I326" s="9" t="s">
        <v>20</v>
      </c>
      <c r="J326" s="9" t="s">
        <v>21</v>
      </c>
      <c r="K326" s="9" t="s">
        <v>560</v>
      </c>
      <c r="L326" s="9"/>
      <c r="M326" s="9"/>
    </row>
    <row r="327" spans="1:13" ht="15" hidden="1" thickBot="1">
      <c r="A327" s="33" t="s">
        <v>629</v>
      </c>
      <c r="B327" s="34" t="s">
        <v>506</v>
      </c>
      <c r="C327" s="34" t="s">
        <v>630</v>
      </c>
      <c r="D327" s="9" t="s">
        <v>549</v>
      </c>
      <c r="E327" s="9"/>
      <c r="F327" s="9" t="s">
        <v>17</v>
      </c>
      <c r="G327" s="14" t="s">
        <v>558</v>
      </c>
      <c r="H327" s="9" t="s">
        <v>559</v>
      </c>
      <c r="I327" s="9" t="s">
        <v>20</v>
      </c>
      <c r="J327" s="9" t="s">
        <v>21</v>
      </c>
      <c r="K327" s="9" t="s">
        <v>560</v>
      </c>
      <c r="L327" s="9"/>
      <c r="M327" s="9"/>
    </row>
    <row r="328" spans="1:13" ht="15" hidden="1" thickBot="1">
      <c r="A328" s="33">
        <v>321972390</v>
      </c>
      <c r="B328" s="42" t="s">
        <v>631</v>
      </c>
      <c r="C328" s="42" t="s">
        <v>632</v>
      </c>
      <c r="D328" s="8" t="s">
        <v>549</v>
      </c>
      <c r="E328" s="8"/>
      <c r="F328" s="8" t="s">
        <v>17</v>
      </c>
      <c r="G328" s="8" t="s">
        <v>566</v>
      </c>
      <c r="H328" s="9" t="s">
        <v>559</v>
      </c>
      <c r="I328" s="8" t="s">
        <v>20</v>
      </c>
      <c r="J328" s="8" t="s">
        <v>21</v>
      </c>
      <c r="K328" s="8" t="s">
        <v>568</v>
      </c>
      <c r="L328" s="8"/>
      <c r="M328" s="8"/>
    </row>
    <row r="329" spans="1:13" ht="15" hidden="1" thickBot="1">
      <c r="A329" s="33">
        <v>206230526</v>
      </c>
      <c r="B329" s="34" t="s">
        <v>633</v>
      </c>
      <c r="C329" s="34" t="s">
        <v>634</v>
      </c>
      <c r="D329" s="9" t="s">
        <v>549</v>
      </c>
      <c r="E329" s="9"/>
      <c r="F329" s="9" t="s">
        <v>17</v>
      </c>
      <c r="G329" s="14" t="s">
        <v>558</v>
      </c>
      <c r="H329" s="9" t="s">
        <v>559</v>
      </c>
      <c r="I329" s="9" t="s">
        <v>20</v>
      </c>
      <c r="J329" s="9" t="s">
        <v>21</v>
      </c>
      <c r="K329" s="9" t="s">
        <v>560</v>
      </c>
      <c r="L329" s="9"/>
      <c r="M329" s="9"/>
    </row>
    <row r="330" spans="1:13" ht="15" hidden="1" thickBot="1">
      <c r="A330" s="33">
        <v>29365962</v>
      </c>
      <c r="B330" s="34" t="s">
        <v>635</v>
      </c>
      <c r="C330" s="34" t="s">
        <v>593</v>
      </c>
      <c r="D330" s="9" t="s">
        <v>549</v>
      </c>
      <c r="E330" s="9"/>
      <c r="F330" s="9" t="s">
        <v>17</v>
      </c>
      <c r="G330" s="14" t="s">
        <v>558</v>
      </c>
      <c r="H330" s="24" t="s">
        <v>276</v>
      </c>
      <c r="I330" s="9" t="s">
        <v>20</v>
      </c>
      <c r="J330" s="9" t="s">
        <v>21</v>
      </c>
      <c r="K330" s="9" t="s">
        <v>560</v>
      </c>
      <c r="L330" s="9"/>
      <c r="M330" s="9"/>
    </row>
    <row r="331" spans="1:13" ht="15" hidden="1" thickBot="1">
      <c r="A331" s="33">
        <v>314413154</v>
      </c>
      <c r="B331" s="9" t="s">
        <v>636</v>
      </c>
      <c r="C331" s="9" t="s">
        <v>279</v>
      </c>
      <c r="D331" s="9" t="s">
        <v>549</v>
      </c>
      <c r="E331" s="9"/>
      <c r="F331" s="9" t="s">
        <v>17</v>
      </c>
      <c r="G331" s="14" t="s">
        <v>574</v>
      </c>
      <c r="H331" s="24" t="s">
        <v>276</v>
      </c>
      <c r="I331" s="9" t="s">
        <v>20</v>
      </c>
      <c r="J331" s="9" t="s">
        <v>21</v>
      </c>
      <c r="K331" s="9" t="s">
        <v>277</v>
      </c>
      <c r="L331" s="9"/>
      <c r="M331" s="9"/>
    </row>
    <row r="332" spans="1:13" ht="16.5" hidden="1" thickBot="1">
      <c r="A332" s="43">
        <v>29365962</v>
      </c>
      <c r="B332" s="36" t="s">
        <v>636</v>
      </c>
      <c r="C332" s="36" t="s">
        <v>279</v>
      </c>
      <c r="D332" s="19" t="s">
        <v>549</v>
      </c>
      <c r="F332" s="19" t="s">
        <v>17</v>
      </c>
      <c r="G332" s="19" t="s">
        <v>550</v>
      </c>
      <c r="H332" s="19" t="s">
        <v>551</v>
      </c>
      <c r="I332" s="19" t="s">
        <v>20</v>
      </c>
      <c r="J332" s="19" t="s">
        <v>21</v>
      </c>
      <c r="K332" s="19" t="s">
        <v>555</v>
      </c>
    </row>
    <row r="333" spans="1:13" ht="15" hidden="1" thickBot="1">
      <c r="A333" s="33">
        <v>314426909</v>
      </c>
      <c r="B333" s="34" t="s">
        <v>637</v>
      </c>
      <c r="C333" s="34" t="s">
        <v>638</v>
      </c>
      <c r="D333" s="9" t="s">
        <v>549</v>
      </c>
      <c r="E333" s="9"/>
      <c r="F333" s="9" t="s">
        <v>17</v>
      </c>
      <c r="G333" s="14" t="s">
        <v>574</v>
      </c>
      <c r="H333" s="9" t="s">
        <v>559</v>
      </c>
      <c r="I333" s="9" t="s">
        <v>20</v>
      </c>
      <c r="J333" s="9" t="s">
        <v>21</v>
      </c>
      <c r="K333" s="9" t="s">
        <v>277</v>
      </c>
      <c r="L333" s="9"/>
      <c r="M333" s="9"/>
    </row>
    <row r="334" spans="1:13" ht="15" hidden="1" thickBot="1">
      <c r="A334" s="44">
        <v>31408586</v>
      </c>
      <c r="B334" s="34" t="s">
        <v>639</v>
      </c>
      <c r="C334" s="34" t="s">
        <v>640</v>
      </c>
      <c r="D334" s="9" t="s">
        <v>549</v>
      </c>
      <c r="E334" s="9"/>
      <c r="F334" s="9" t="s">
        <v>17</v>
      </c>
      <c r="G334" s="14" t="s">
        <v>558</v>
      </c>
      <c r="H334" s="8" t="s">
        <v>641</v>
      </c>
      <c r="I334" s="9" t="s">
        <v>20</v>
      </c>
      <c r="J334" s="9" t="s">
        <v>21</v>
      </c>
      <c r="K334" s="9" t="s">
        <v>560</v>
      </c>
      <c r="L334" s="9"/>
      <c r="M334" s="9"/>
    </row>
    <row r="335" spans="1:13" ht="16.5" hidden="1" thickBot="1">
      <c r="A335" s="734">
        <v>207635871</v>
      </c>
      <c r="B335" s="41" t="s">
        <v>642</v>
      </c>
      <c r="C335" s="41" t="s">
        <v>643</v>
      </c>
      <c r="D335" s="19" t="s">
        <v>549</v>
      </c>
      <c r="F335" s="19" t="s">
        <v>17</v>
      </c>
      <c r="G335" s="19" t="s">
        <v>550</v>
      </c>
      <c r="H335" s="19" t="s">
        <v>551</v>
      </c>
      <c r="I335" s="37" t="s">
        <v>552</v>
      </c>
    </row>
    <row r="336" spans="1:13" ht="15" hidden="1" thickBot="1">
      <c r="A336" s="33">
        <v>28419471</v>
      </c>
      <c r="B336" s="34" t="s">
        <v>644</v>
      </c>
      <c r="C336" s="34" t="s">
        <v>519</v>
      </c>
      <c r="D336" s="9" t="s">
        <v>549</v>
      </c>
      <c r="E336" s="9"/>
      <c r="F336" s="9" t="s">
        <v>17</v>
      </c>
      <c r="G336" s="14" t="s">
        <v>558</v>
      </c>
      <c r="H336" s="9" t="s">
        <v>559</v>
      </c>
      <c r="I336" s="9" t="s">
        <v>20</v>
      </c>
      <c r="J336" s="9" t="s">
        <v>21</v>
      </c>
      <c r="K336" s="9" t="s">
        <v>560</v>
      </c>
      <c r="L336" s="9"/>
      <c r="M336" s="9"/>
    </row>
    <row r="337" spans="1:13" hidden="1">
      <c r="A337" s="12">
        <v>33456609</v>
      </c>
      <c r="B337" s="9" t="s">
        <v>14</v>
      </c>
      <c r="C337" s="9" t="s">
        <v>645</v>
      </c>
      <c r="D337" s="9" t="s">
        <v>646</v>
      </c>
      <c r="E337" s="9"/>
      <c r="F337" s="9" t="s">
        <v>17</v>
      </c>
      <c r="G337" s="14" t="s">
        <v>647</v>
      </c>
      <c r="H337" s="9" t="s">
        <v>136</v>
      </c>
      <c r="I337" s="9" t="s">
        <v>20</v>
      </c>
      <c r="J337" s="9" t="s">
        <v>21</v>
      </c>
      <c r="K337" s="9" t="s">
        <v>648</v>
      </c>
      <c r="L337" s="9"/>
      <c r="M337" s="9"/>
    </row>
    <row r="338" spans="1:13" hidden="1">
      <c r="A338" s="12">
        <v>307947911</v>
      </c>
      <c r="B338" s="9" t="s">
        <v>649</v>
      </c>
      <c r="C338" s="9" t="s">
        <v>67</v>
      </c>
      <c r="D338" s="9" t="s">
        <v>646</v>
      </c>
      <c r="E338" s="9"/>
      <c r="F338" s="9" t="s">
        <v>17</v>
      </c>
      <c r="G338" s="14" t="s">
        <v>647</v>
      </c>
      <c r="H338" s="9" t="s">
        <v>136</v>
      </c>
      <c r="I338" s="9" t="s">
        <v>20</v>
      </c>
      <c r="J338" s="9" t="s">
        <v>21</v>
      </c>
      <c r="K338" s="9" t="s">
        <v>648</v>
      </c>
      <c r="L338" s="9"/>
      <c r="M338" s="9"/>
    </row>
    <row r="339" spans="1:13" hidden="1">
      <c r="A339" s="11" t="s">
        <v>650</v>
      </c>
      <c r="B339" s="8" t="s">
        <v>651</v>
      </c>
      <c r="C339" s="8" t="s">
        <v>33</v>
      </c>
      <c r="D339" s="8" t="s">
        <v>646</v>
      </c>
      <c r="E339" s="8"/>
      <c r="F339" s="8" t="s">
        <v>140</v>
      </c>
      <c r="G339" s="8" t="s">
        <v>652</v>
      </c>
      <c r="H339" s="9" t="s">
        <v>539</v>
      </c>
      <c r="I339" s="8" t="s">
        <v>20</v>
      </c>
      <c r="J339" s="8" t="s">
        <v>21</v>
      </c>
      <c r="K339" s="8" t="s">
        <v>540</v>
      </c>
      <c r="L339" s="8"/>
      <c r="M339" s="8"/>
    </row>
    <row r="340" spans="1:13" hidden="1">
      <c r="A340" s="11" t="s">
        <v>653</v>
      </c>
      <c r="B340" s="8" t="s">
        <v>654</v>
      </c>
      <c r="C340" s="8" t="s">
        <v>131</v>
      </c>
      <c r="D340" s="8" t="s">
        <v>646</v>
      </c>
      <c r="E340" s="8"/>
      <c r="F340" s="8" t="s">
        <v>140</v>
      </c>
      <c r="G340" s="8" t="s">
        <v>652</v>
      </c>
      <c r="H340" s="9" t="s">
        <v>539</v>
      </c>
      <c r="I340" s="8" t="s">
        <v>20</v>
      </c>
      <c r="J340" s="8" t="s">
        <v>21</v>
      </c>
      <c r="K340" s="8" t="s">
        <v>540</v>
      </c>
      <c r="L340" s="8"/>
      <c r="M340" s="8"/>
    </row>
    <row r="341" spans="1:13" hidden="1">
      <c r="A341" s="12">
        <v>307943761</v>
      </c>
      <c r="B341" s="9" t="s">
        <v>655</v>
      </c>
      <c r="C341" s="9" t="s">
        <v>656</v>
      </c>
      <c r="D341" s="9" t="s">
        <v>646</v>
      </c>
      <c r="E341" s="9"/>
      <c r="F341" s="9" t="s">
        <v>17</v>
      </c>
      <c r="G341" s="14" t="s">
        <v>647</v>
      </c>
      <c r="H341" s="9" t="s">
        <v>136</v>
      </c>
      <c r="I341" s="9" t="s">
        <v>20</v>
      </c>
      <c r="J341" s="9" t="s">
        <v>21</v>
      </c>
      <c r="K341" s="9" t="s">
        <v>648</v>
      </c>
      <c r="L341" s="9"/>
      <c r="M341" s="9"/>
    </row>
    <row r="342" spans="1:13" hidden="1">
      <c r="A342" s="11" t="s">
        <v>657</v>
      </c>
      <c r="B342" s="8" t="s">
        <v>658</v>
      </c>
      <c r="C342" s="8" t="s">
        <v>659</v>
      </c>
      <c r="D342" s="8" t="s">
        <v>646</v>
      </c>
      <c r="E342" s="8"/>
      <c r="F342" s="8" t="s">
        <v>140</v>
      </c>
      <c r="G342" s="8" t="s">
        <v>652</v>
      </c>
      <c r="H342" s="9" t="s">
        <v>539</v>
      </c>
      <c r="I342" s="8" t="s">
        <v>20</v>
      </c>
      <c r="J342" s="8" t="s">
        <v>21</v>
      </c>
      <c r="K342" s="8" t="s">
        <v>540</v>
      </c>
      <c r="L342" s="8"/>
      <c r="M342" s="8"/>
    </row>
    <row r="343" spans="1:13" hidden="1">
      <c r="A343" s="12">
        <v>206447252</v>
      </c>
      <c r="B343" s="9" t="s">
        <v>660</v>
      </c>
      <c r="C343" s="9" t="s">
        <v>150</v>
      </c>
      <c r="D343" s="9" t="s">
        <v>646</v>
      </c>
      <c r="E343" s="9"/>
      <c r="F343" s="9" t="s">
        <v>17</v>
      </c>
      <c r="G343" s="14" t="s">
        <v>661</v>
      </c>
      <c r="H343" s="9" t="s">
        <v>662</v>
      </c>
      <c r="I343" s="9" t="s">
        <v>20</v>
      </c>
      <c r="J343" s="9" t="s">
        <v>21</v>
      </c>
      <c r="K343" s="9" t="s">
        <v>663</v>
      </c>
      <c r="L343" s="9"/>
      <c r="M343" s="9"/>
    </row>
    <row r="344" spans="1:13" hidden="1">
      <c r="A344" s="11" t="s">
        <v>664</v>
      </c>
      <c r="B344" s="8" t="s">
        <v>665</v>
      </c>
      <c r="C344" s="8" t="s">
        <v>666</v>
      </c>
      <c r="D344" s="8" t="s">
        <v>646</v>
      </c>
      <c r="E344" s="8"/>
      <c r="F344" s="8" t="s">
        <v>140</v>
      </c>
      <c r="G344" s="8" t="s">
        <v>652</v>
      </c>
      <c r="H344" s="9" t="s">
        <v>667</v>
      </c>
      <c r="I344" s="8" t="s">
        <v>20</v>
      </c>
      <c r="J344" s="8" t="s">
        <v>21</v>
      </c>
      <c r="K344" s="8" t="s">
        <v>668</v>
      </c>
      <c r="L344" s="8"/>
      <c r="M344" s="8"/>
    </row>
    <row r="345" spans="1:13" hidden="1">
      <c r="A345" s="11" t="s">
        <v>669</v>
      </c>
      <c r="B345" s="8" t="s">
        <v>665</v>
      </c>
      <c r="C345" s="8" t="s">
        <v>670</v>
      </c>
      <c r="D345" s="8" t="s">
        <v>646</v>
      </c>
      <c r="E345" s="8"/>
      <c r="F345" s="8" t="s">
        <v>140</v>
      </c>
      <c r="G345" s="8" t="s">
        <v>652</v>
      </c>
      <c r="H345" s="9" t="s">
        <v>671</v>
      </c>
      <c r="I345" s="8" t="s">
        <v>20</v>
      </c>
      <c r="J345" s="8" t="s">
        <v>21</v>
      </c>
      <c r="K345" s="8" t="s">
        <v>668</v>
      </c>
      <c r="L345" s="8"/>
      <c r="M345" s="8"/>
    </row>
    <row r="346" spans="1:13" hidden="1">
      <c r="A346" s="11" t="s">
        <v>672</v>
      </c>
      <c r="B346" s="8" t="s">
        <v>673</v>
      </c>
      <c r="C346" s="8" t="s">
        <v>674</v>
      </c>
      <c r="D346" s="8" t="s">
        <v>646</v>
      </c>
      <c r="E346" s="8"/>
      <c r="F346" s="8" t="s">
        <v>140</v>
      </c>
      <c r="G346" s="8" t="s">
        <v>652</v>
      </c>
      <c r="H346" s="8" t="s">
        <v>667</v>
      </c>
      <c r="I346" s="8" t="s">
        <v>20</v>
      </c>
      <c r="J346" s="8" t="s">
        <v>21</v>
      </c>
      <c r="K346" s="8" t="s">
        <v>668</v>
      </c>
      <c r="L346" s="8"/>
      <c r="M346" s="8"/>
    </row>
    <row r="347" spans="1:13" hidden="1">
      <c r="A347" s="11" t="s">
        <v>675</v>
      </c>
      <c r="B347" s="8" t="s">
        <v>676</v>
      </c>
      <c r="C347" s="8" t="s">
        <v>677</v>
      </c>
      <c r="D347" s="8" t="s">
        <v>646</v>
      </c>
      <c r="E347" s="8"/>
      <c r="F347" s="8" t="s">
        <v>140</v>
      </c>
      <c r="G347" s="8" t="s">
        <v>652</v>
      </c>
      <c r="H347" s="8" t="s">
        <v>667</v>
      </c>
      <c r="I347" s="8" t="s">
        <v>20</v>
      </c>
      <c r="J347" s="8" t="s">
        <v>21</v>
      </c>
      <c r="K347" s="8" t="s">
        <v>668</v>
      </c>
      <c r="L347" s="8"/>
      <c r="M347" s="8"/>
    </row>
    <row r="348" spans="1:13" hidden="1">
      <c r="A348" s="11" t="s">
        <v>678</v>
      </c>
      <c r="B348" s="8" t="s">
        <v>679</v>
      </c>
      <c r="C348" s="8" t="s">
        <v>28</v>
      </c>
      <c r="D348" s="8" t="s">
        <v>646</v>
      </c>
      <c r="E348" s="8"/>
      <c r="F348" s="8" t="s">
        <v>140</v>
      </c>
      <c r="G348" s="8" t="s">
        <v>652</v>
      </c>
      <c r="H348" s="8" t="s">
        <v>680</v>
      </c>
      <c r="I348" s="8" t="s">
        <v>20</v>
      </c>
      <c r="J348" s="8" t="s">
        <v>21</v>
      </c>
      <c r="K348" s="8" t="s">
        <v>668</v>
      </c>
      <c r="L348" s="8"/>
      <c r="M348" s="8"/>
    </row>
    <row r="349" spans="1:13" hidden="1">
      <c r="A349" s="11" t="s">
        <v>681</v>
      </c>
      <c r="B349" s="8" t="s">
        <v>679</v>
      </c>
      <c r="C349" s="8" t="s">
        <v>682</v>
      </c>
      <c r="D349" s="8" t="s">
        <v>646</v>
      </c>
      <c r="E349" s="8"/>
      <c r="F349" s="8" t="s">
        <v>140</v>
      </c>
      <c r="G349" s="8" t="s">
        <v>652</v>
      </c>
      <c r="H349" s="8" t="s">
        <v>680</v>
      </c>
      <c r="I349" s="8" t="s">
        <v>20</v>
      </c>
      <c r="J349" s="8" t="s">
        <v>21</v>
      </c>
      <c r="K349" s="8" t="s">
        <v>668</v>
      </c>
      <c r="L349" s="8"/>
      <c r="M349" s="8"/>
    </row>
    <row r="350" spans="1:13" hidden="1">
      <c r="A350" s="12">
        <v>200397453</v>
      </c>
      <c r="B350" s="9" t="s">
        <v>683</v>
      </c>
      <c r="C350" s="9" t="s">
        <v>684</v>
      </c>
      <c r="D350" s="9" t="s">
        <v>646</v>
      </c>
      <c r="E350" s="9"/>
      <c r="F350" s="9" t="s">
        <v>17</v>
      </c>
      <c r="G350" s="18" t="s">
        <v>647</v>
      </c>
      <c r="H350" s="9" t="s">
        <v>136</v>
      </c>
      <c r="I350" s="9" t="s">
        <v>20</v>
      </c>
      <c r="J350" s="9" t="s">
        <v>21</v>
      </c>
      <c r="K350" s="9" t="s">
        <v>648</v>
      </c>
      <c r="L350" s="9"/>
      <c r="M350" s="9"/>
    </row>
    <row r="351" spans="1:13" hidden="1">
      <c r="A351" s="11" t="s">
        <v>685</v>
      </c>
      <c r="B351" s="8" t="s">
        <v>686</v>
      </c>
      <c r="C351" s="8" t="s">
        <v>204</v>
      </c>
      <c r="D351" s="8" t="s">
        <v>646</v>
      </c>
      <c r="E351" s="8"/>
      <c r="F351" s="8" t="s">
        <v>140</v>
      </c>
      <c r="G351" s="8" t="s">
        <v>652</v>
      </c>
      <c r="H351" s="8" t="s">
        <v>680</v>
      </c>
      <c r="I351" s="8" t="s">
        <v>20</v>
      </c>
      <c r="J351" s="8" t="s">
        <v>21</v>
      </c>
      <c r="K351" s="8" t="s">
        <v>668</v>
      </c>
      <c r="L351" s="8"/>
      <c r="M351" s="8"/>
    </row>
    <row r="352" spans="1:13" hidden="1">
      <c r="A352" s="12">
        <v>66483595</v>
      </c>
      <c r="B352" s="9" t="s">
        <v>687</v>
      </c>
      <c r="C352" s="9" t="s">
        <v>627</v>
      </c>
      <c r="D352" s="9" t="s">
        <v>646</v>
      </c>
      <c r="E352" s="9"/>
      <c r="F352" s="9" t="s">
        <v>17</v>
      </c>
      <c r="G352" s="14" t="s">
        <v>647</v>
      </c>
      <c r="H352" s="9" t="s">
        <v>136</v>
      </c>
      <c r="I352" s="9" t="s">
        <v>20</v>
      </c>
      <c r="J352" s="9" t="s">
        <v>21</v>
      </c>
      <c r="K352" s="9" t="s">
        <v>648</v>
      </c>
      <c r="L352" s="9"/>
      <c r="M352" s="9"/>
    </row>
    <row r="353" spans="1:13" hidden="1">
      <c r="A353" s="11" t="s">
        <v>688</v>
      </c>
      <c r="B353" s="8" t="s">
        <v>689</v>
      </c>
      <c r="C353" s="8" t="s">
        <v>150</v>
      </c>
      <c r="D353" s="8" t="s">
        <v>646</v>
      </c>
      <c r="E353" s="8"/>
      <c r="F353" s="8" t="s">
        <v>140</v>
      </c>
      <c r="G353" s="8" t="s">
        <v>652</v>
      </c>
      <c r="H353" s="8" t="s">
        <v>680</v>
      </c>
      <c r="I353" s="8" t="s">
        <v>20</v>
      </c>
      <c r="J353" s="8" t="s">
        <v>21</v>
      </c>
      <c r="K353" s="8" t="s">
        <v>668</v>
      </c>
      <c r="L353" s="8"/>
      <c r="M353" s="8"/>
    </row>
    <row r="354" spans="1:13" hidden="1">
      <c r="A354" s="12">
        <v>300307030</v>
      </c>
      <c r="B354" s="9" t="s">
        <v>690</v>
      </c>
      <c r="C354" s="9" t="s">
        <v>691</v>
      </c>
      <c r="D354" s="9" t="s">
        <v>646</v>
      </c>
      <c r="E354" s="9"/>
      <c r="F354" s="9" t="s">
        <v>17</v>
      </c>
      <c r="G354" s="14" t="s">
        <v>647</v>
      </c>
      <c r="H354" s="9" t="s">
        <v>136</v>
      </c>
      <c r="I354" s="9" t="s">
        <v>20</v>
      </c>
      <c r="J354" s="9" t="s">
        <v>21</v>
      </c>
      <c r="K354" s="9" t="s">
        <v>648</v>
      </c>
      <c r="L354" s="9"/>
      <c r="M354" s="9"/>
    </row>
    <row r="355" spans="1:13" hidden="1">
      <c r="A355" s="12" t="s">
        <v>692</v>
      </c>
      <c r="B355" s="9" t="s">
        <v>693</v>
      </c>
      <c r="C355" s="9" t="s">
        <v>694</v>
      </c>
      <c r="D355" s="9" t="s">
        <v>646</v>
      </c>
      <c r="E355" s="9"/>
      <c r="F355" s="9" t="s">
        <v>17</v>
      </c>
      <c r="G355" s="18" t="s">
        <v>647</v>
      </c>
      <c r="H355" s="9" t="s">
        <v>136</v>
      </c>
      <c r="I355" s="9" t="s">
        <v>20</v>
      </c>
      <c r="J355" s="9" t="s">
        <v>21</v>
      </c>
      <c r="K355" s="9" t="s">
        <v>648</v>
      </c>
      <c r="L355" s="9"/>
      <c r="M355" s="9"/>
    </row>
    <row r="356" spans="1:13" hidden="1">
      <c r="A356" s="11" t="s">
        <v>695</v>
      </c>
      <c r="B356" s="8" t="s">
        <v>696</v>
      </c>
      <c r="C356" s="8" t="s">
        <v>131</v>
      </c>
      <c r="D356" s="8" t="s">
        <v>646</v>
      </c>
      <c r="E356" s="8"/>
      <c r="F356" s="8" t="s">
        <v>140</v>
      </c>
      <c r="G356" s="8" t="s">
        <v>652</v>
      </c>
      <c r="H356" s="8" t="s">
        <v>680</v>
      </c>
      <c r="I356" s="8" t="s">
        <v>20</v>
      </c>
      <c r="J356" s="8" t="s">
        <v>21</v>
      </c>
      <c r="K356" s="8" t="s">
        <v>668</v>
      </c>
      <c r="L356" s="8"/>
      <c r="M356" s="8"/>
    </row>
    <row r="357" spans="1:13" hidden="1">
      <c r="A357" s="11" t="s">
        <v>697</v>
      </c>
      <c r="B357" s="8" t="s">
        <v>698</v>
      </c>
      <c r="C357" s="8" t="s">
        <v>699</v>
      </c>
      <c r="D357" s="8" t="s">
        <v>646</v>
      </c>
      <c r="E357" s="8"/>
      <c r="F357" s="8" t="s">
        <v>140</v>
      </c>
      <c r="G357" s="8" t="s">
        <v>652</v>
      </c>
      <c r="H357" s="8" t="s">
        <v>680</v>
      </c>
      <c r="I357" s="8" t="s">
        <v>20</v>
      </c>
      <c r="J357" s="8" t="s">
        <v>21</v>
      </c>
      <c r="K357" s="8" t="s">
        <v>668</v>
      </c>
      <c r="L357" s="8"/>
      <c r="M357" s="8"/>
    </row>
    <row r="358" spans="1:13" hidden="1">
      <c r="A358" s="11" t="s">
        <v>700</v>
      </c>
      <c r="B358" s="8" t="s">
        <v>437</v>
      </c>
      <c r="C358" s="8" t="s">
        <v>341</v>
      </c>
      <c r="D358" s="8" t="s">
        <v>646</v>
      </c>
      <c r="E358" s="8"/>
      <c r="F358" s="8" t="s">
        <v>140</v>
      </c>
      <c r="G358" s="8" t="s">
        <v>652</v>
      </c>
      <c r="H358" s="8" t="s">
        <v>680</v>
      </c>
      <c r="I358" s="8" t="s">
        <v>20</v>
      </c>
      <c r="J358" s="8" t="s">
        <v>21</v>
      </c>
      <c r="K358" s="8" t="s">
        <v>668</v>
      </c>
      <c r="L358" s="8"/>
      <c r="M358" s="8"/>
    </row>
    <row r="359" spans="1:13" hidden="1">
      <c r="A359" s="12">
        <v>319515672</v>
      </c>
      <c r="B359" s="9" t="s">
        <v>701</v>
      </c>
      <c r="C359" s="9" t="s">
        <v>702</v>
      </c>
      <c r="D359" s="9" t="s">
        <v>646</v>
      </c>
      <c r="E359" s="9"/>
      <c r="F359" s="9" t="s">
        <v>17</v>
      </c>
      <c r="G359" s="18" t="s">
        <v>647</v>
      </c>
      <c r="H359" s="9" t="s">
        <v>136</v>
      </c>
      <c r="I359" s="9" t="s">
        <v>20</v>
      </c>
      <c r="J359" s="9" t="s">
        <v>21</v>
      </c>
      <c r="K359" s="9" t="s">
        <v>648</v>
      </c>
      <c r="L359" s="9"/>
      <c r="M359" s="9"/>
    </row>
    <row r="360" spans="1:13" hidden="1">
      <c r="A360" s="11" t="s">
        <v>703</v>
      </c>
      <c r="B360" s="8" t="s">
        <v>704</v>
      </c>
      <c r="C360" s="8" t="s">
        <v>705</v>
      </c>
      <c r="D360" s="8" t="s">
        <v>646</v>
      </c>
      <c r="E360" s="8"/>
      <c r="F360" s="8" t="s">
        <v>140</v>
      </c>
      <c r="G360" s="8" t="s">
        <v>652</v>
      </c>
      <c r="H360" s="8" t="s">
        <v>680</v>
      </c>
      <c r="I360" s="8" t="s">
        <v>20</v>
      </c>
      <c r="J360" s="8" t="s">
        <v>21</v>
      </c>
      <c r="K360" s="8" t="s">
        <v>668</v>
      </c>
      <c r="L360" s="8"/>
      <c r="M360" s="8"/>
    </row>
    <row r="361" spans="1:13" hidden="1">
      <c r="A361" s="12">
        <v>33439779</v>
      </c>
      <c r="B361" s="9" t="s">
        <v>706</v>
      </c>
      <c r="C361" s="9" t="s">
        <v>70</v>
      </c>
      <c r="D361" s="9" t="s">
        <v>646</v>
      </c>
      <c r="E361" s="9"/>
      <c r="F361" s="9" t="s">
        <v>17</v>
      </c>
      <c r="G361" s="14" t="s">
        <v>661</v>
      </c>
      <c r="H361" s="9" t="s">
        <v>662</v>
      </c>
      <c r="I361" s="9" t="s">
        <v>20</v>
      </c>
      <c r="J361" s="9" t="s">
        <v>21</v>
      </c>
      <c r="K361" s="9" t="s">
        <v>663</v>
      </c>
      <c r="L361" s="9"/>
      <c r="M361" s="9"/>
    </row>
    <row r="362" spans="1:13" hidden="1">
      <c r="A362" s="12">
        <v>200330462</v>
      </c>
      <c r="B362" s="9" t="s">
        <v>274</v>
      </c>
      <c r="C362" s="9" t="s">
        <v>707</v>
      </c>
      <c r="D362" s="9" t="s">
        <v>646</v>
      </c>
      <c r="E362" s="9"/>
      <c r="F362" s="9" t="s">
        <v>17</v>
      </c>
      <c r="G362" s="18" t="s">
        <v>647</v>
      </c>
      <c r="H362" s="9" t="s">
        <v>136</v>
      </c>
      <c r="I362" s="9" t="s">
        <v>20</v>
      </c>
      <c r="J362" s="9" t="s">
        <v>21</v>
      </c>
      <c r="K362" s="9" t="s">
        <v>648</v>
      </c>
      <c r="L362" s="9"/>
      <c r="M362" s="9"/>
    </row>
    <row r="363" spans="1:13" hidden="1">
      <c r="A363" s="11" t="s">
        <v>708</v>
      </c>
      <c r="B363" s="8" t="s">
        <v>709</v>
      </c>
      <c r="C363" s="8" t="s">
        <v>55</v>
      </c>
      <c r="D363" s="8" t="s">
        <v>646</v>
      </c>
      <c r="E363" s="8"/>
      <c r="F363" s="8" t="s">
        <v>140</v>
      </c>
      <c r="G363" s="8" t="s">
        <v>652</v>
      </c>
      <c r="H363" s="8" t="s">
        <v>680</v>
      </c>
      <c r="I363" s="8" t="s">
        <v>20</v>
      </c>
      <c r="J363" s="8" t="s">
        <v>21</v>
      </c>
      <c r="K363" s="8" t="s">
        <v>668</v>
      </c>
      <c r="L363" s="8"/>
      <c r="M363" s="8"/>
    </row>
    <row r="364" spans="1:13" hidden="1">
      <c r="A364" s="45">
        <v>36827012</v>
      </c>
      <c r="B364" s="20" t="s">
        <v>710</v>
      </c>
      <c r="C364" s="20" t="s">
        <v>711</v>
      </c>
      <c r="D364" s="20" t="s">
        <v>646</v>
      </c>
      <c r="E364" s="8"/>
      <c r="F364" s="8" t="s">
        <v>17</v>
      </c>
      <c r="G364" s="8" t="s">
        <v>712</v>
      </c>
      <c r="H364" s="8" t="s">
        <v>713</v>
      </c>
      <c r="I364" s="8" t="s">
        <v>20</v>
      </c>
      <c r="J364" s="8" t="s">
        <v>21</v>
      </c>
      <c r="K364" s="8" t="s">
        <v>714</v>
      </c>
      <c r="L364" s="8"/>
      <c r="M364" s="8"/>
    </row>
    <row r="365" spans="1:13" hidden="1">
      <c r="A365" s="11" t="s">
        <v>715</v>
      </c>
      <c r="B365" s="8" t="s">
        <v>716</v>
      </c>
      <c r="C365" s="8" t="s">
        <v>29</v>
      </c>
      <c r="D365" s="8" t="s">
        <v>646</v>
      </c>
      <c r="E365" s="8"/>
      <c r="F365" s="8" t="s">
        <v>140</v>
      </c>
      <c r="G365" s="8" t="s">
        <v>652</v>
      </c>
      <c r="H365" s="8" t="s">
        <v>680</v>
      </c>
      <c r="I365" s="8" t="s">
        <v>20</v>
      </c>
      <c r="J365" s="8" t="s">
        <v>21</v>
      </c>
      <c r="K365" s="8" t="s">
        <v>668</v>
      </c>
      <c r="L365" s="8"/>
      <c r="M365" s="8"/>
    </row>
    <row r="366" spans="1:13" hidden="1">
      <c r="A366" s="12">
        <v>303263560</v>
      </c>
      <c r="B366" s="9" t="s">
        <v>717</v>
      </c>
      <c r="C366" s="9" t="s">
        <v>718</v>
      </c>
      <c r="D366" s="9" t="s">
        <v>646</v>
      </c>
      <c r="E366" s="9"/>
      <c r="F366" s="9" t="s">
        <v>17</v>
      </c>
      <c r="G366" s="18" t="s">
        <v>647</v>
      </c>
      <c r="H366" s="9" t="s">
        <v>136</v>
      </c>
      <c r="I366" s="9" t="s">
        <v>20</v>
      </c>
      <c r="J366" s="9" t="s">
        <v>21</v>
      </c>
      <c r="K366" s="9" t="s">
        <v>382</v>
      </c>
      <c r="L366" s="9"/>
      <c r="M366" s="9"/>
    </row>
    <row r="367" spans="1:13" hidden="1">
      <c r="A367" s="11" t="s">
        <v>719</v>
      </c>
      <c r="B367" s="8" t="s">
        <v>684</v>
      </c>
      <c r="C367" s="8" t="s">
        <v>720</v>
      </c>
      <c r="D367" s="8" t="s">
        <v>646</v>
      </c>
      <c r="E367" s="8"/>
      <c r="F367" s="8" t="s">
        <v>140</v>
      </c>
      <c r="G367" s="8" t="s">
        <v>652</v>
      </c>
      <c r="H367" s="8" t="s">
        <v>680</v>
      </c>
      <c r="I367" s="8" t="s">
        <v>20</v>
      </c>
      <c r="J367" s="8" t="s">
        <v>21</v>
      </c>
      <c r="K367" s="8" t="s">
        <v>668</v>
      </c>
      <c r="L367" s="8"/>
      <c r="M367" s="8"/>
    </row>
    <row r="368" spans="1:13" hidden="1">
      <c r="A368" s="11" t="s">
        <v>721</v>
      </c>
      <c r="B368" s="8" t="s">
        <v>722</v>
      </c>
      <c r="C368" s="8" t="s">
        <v>691</v>
      </c>
      <c r="D368" s="8" t="s">
        <v>646</v>
      </c>
      <c r="E368" s="8"/>
      <c r="F368" s="8" t="s">
        <v>140</v>
      </c>
      <c r="G368" s="8" t="s">
        <v>652</v>
      </c>
      <c r="H368" s="8" t="s">
        <v>680</v>
      </c>
      <c r="I368" s="8" t="s">
        <v>20</v>
      </c>
      <c r="J368" s="8" t="s">
        <v>21</v>
      </c>
      <c r="K368" s="8" t="s">
        <v>668</v>
      </c>
      <c r="L368" s="8"/>
      <c r="M368" s="8"/>
    </row>
    <row r="369" spans="1:13" hidden="1">
      <c r="A369" s="11" t="s">
        <v>723</v>
      </c>
      <c r="B369" s="8" t="s">
        <v>724</v>
      </c>
      <c r="C369" s="8" t="s">
        <v>609</v>
      </c>
      <c r="D369" s="8" t="s">
        <v>646</v>
      </c>
      <c r="E369" s="8"/>
      <c r="F369" s="8" t="s">
        <v>140</v>
      </c>
      <c r="G369" s="8" t="s">
        <v>652</v>
      </c>
      <c r="H369" s="8" t="s">
        <v>680</v>
      </c>
      <c r="I369" s="8" t="s">
        <v>20</v>
      </c>
      <c r="J369" s="8" t="s">
        <v>21</v>
      </c>
      <c r="K369" s="8" t="s">
        <v>668</v>
      </c>
      <c r="L369" s="8"/>
      <c r="M369" s="8"/>
    </row>
    <row r="370" spans="1:13" hidden="1">
      <c r="A370" s="11" t="s">
        <v>725</v>
      </c>
      <c r="B370" s="8" t="s">
        <v>726</v>
      </c>
      <c r="C370" s="8" t="s">
        <v>67</v>
      </c>
      <c r="D370" s="8" t="s">
        <v>646</v>
      </c>
      <c r="E370" s="8"/>
      <c r="F370" s="8" t="s">
        <v>140</v>
      </c>
      <c r="G370" s="8" t="s">
        <v>652</v>
      </c>
      <c r="H370" s="8" t="s">
        <v>680</v>
      </c>
      <c r="I370" s="8" t="s">
        <v>20</v>
      </c>
      <c r="J370" s="8" t="s">
        <v>21</v>
      </c>
      <c r="K370" s="8" t="s">
        <v>668</v>
      </c>
      <c r="L370" s="8"/>
      <c r="M370" s="8"/>
    </row>
    <row r="371" spans="1:13" hidden="1">
      <c r="A371" s="45">
        <v>316353788</v>
      </c>
      <c r="B371" s="20" t="s">
        <v>726</v>
      </c>
      <c r="C371" s="20" t="s">
        <v>67</v>
      </c>
      <c r="D371" s="20" t="s">
        <v>646</v>
      </c>
      <c r="E371" s="8"/>
      <c r="F371" s="8" t="s">
        <v>17</v>
      </c>
      <c r="G371" s="8" t="s">
        <v>712</v>
      </c>
      <c r="H371" s="8" t="s">
        <v>713</v>
      </c>
      <c r="I371" s="8" t="s">
        <v>20</v>
      </c>
      <c r="J371" s="8" t="s">
        <v>21</v>
      </c>
      <c r="K371" s="8" t="s">
        <v>714</v>
      </c>
      <c r="L371" s="8"/>
      <c r="M371" s="8"/>
    </row>
    <row r="372" spans="1:13" hidden="1">
      <c r="A372" s="11" t="s">
        <v>727</v>
      </c>
      <c r="B372" s="8" t="s">
        <v>728</v>
      </c>
      <c r="C372" s="8" t="s">
        <v>503</v>
      </c>
      <c r="D372" s="8" t="s">
        <v>646</v>
      </c>
      <c r="E372" s="8"/>
      <c r="F372" s="8" t="s">
        <v>140</v>
      </c>
      <c r="G372" s="8" t="s">
        <v>652</v>
      </c>
      <c r="H372" s="8" t="s">
        <v>680</v>
      </c>
      <c r="I372" s="8" t="s">
        <v>20</v>
      </c>
      <c r="J372" s="8" t="s">
        <v>21</v>
      </c>
      <c r="K372" s="8" t="s">
        <v>668</v>
      </c>
      <c r="L372" s="8"/>
      <c r="M372" s="8"/>
    </row>
    <row r="373" spans="1:13" hidden="1">
      <c r="A373" s="12" t="s">
        <v>729</v>
      </c>
      <c r="B373" s="9" t="s">
        <v>730</v>
      </c>
      <c r="C373" s="9" t="s">
        <v>339</v>
      </c>
      <c r="D373" s="9" t="s">
        <v>646</v>
      </c>
      <c r="E373" s="9"/>
      <c r="F373" s="9" t="s">
        <v>17</v>
      </c>
      <c r="G373" s="18" t="s">
        <v>647</v>
      </c>
      <c r="H373" s="9" t="s">
        <v>136</v>
      </c>
      <c r="I373" s="9" t="s">
        <v>20</v>
      </c>
      <c r="J373" s="9" t="s">
        <v>21</v>
      </c>
      <c r="K373" s="9" t="s">
        <v>382</v>
      </c>
      <c r="L373" s="9"/>
      <c r="M373" s="9"/>
    </row>
    <row r="374" spans="1:13" hidden="1">
      <c r="A374" s="11" t="s">
        <v>731</v>
      </c>
      <c r="B374" s="8" t="s">
        <v>730</v>
      </c>
      <c r="C374" s="8" t="s">
        <v>164</v>
      </c>
      <c r="D374" s="8" t="s">
        <v>646</v>
      </c>
      <c r="E374" s="8"/>
      <c r="F374" s="8" t="s">
        <v>140</v>
      </c>
      <c r="G374" s="8" t="s">
        <v>652</v>
      </c>
      <c r="H374" s="8" t="s">
        <v>680</v>
      </c>
      <c r="I374" s="8" t="s">
        <v>20</v>
      </c>
      <c r="J374" s="8" t="s">
        <v>21</v>
      </c>
      <c r="K374" s="8" t="s">
        <v>668</v>
      </c>
      <c r="L374" s="8"/>
      <c r="M374" s="8"/>
    </row>
    <row r="375" spans="1:13" hidden="1">
      <c r="A375" s="11" t="s">
        <v>732</v>
      </c>
      <c r="B375" s="8" t="s">
        <v>730</v>
      </c>
      <c r="C375" s="8" t="s">
        <v>733</v>
      </c>
      <c r="D375" s="8" t="s">
        <v>646</v>
      </c>
      <c r="E375" s="8"/>
      <c r="F375" s="8" t="s">
        <v>140</v>
      </c>
      <c r="G375" s="8" t="s">
        <v>652</v>
      </c>
      <c r="H375" s="8" t="s">
        <v>680</v>
      </c>
      <c r="I375" s="8" t="s">
        <v>552</v>
      </c>
      <c r="J375" s="8"/>
      <c r="K375" s="8"/>
      <c r="L375" s="8"/>
      <c r="M375" s="8"/>
    </row>
    <row r="376" spans="1:13" hidden="1">
      <c r="A376" s="11" t="s">
        <v>734</v>
      </c>
      <c r="B376" s="8" t="s">
        <v>735</v>
      </c>
      <c r="C376" s="8" t="s">
        <v>319</v>
      </c>
      <c r="D376" s="8" t="s">
        <v>646</v>
      </c>
      <c r="E376" s="8"/>
      <c r="F376" s="8" t="s">
        <v>140</v>
      </c>
      <c r="G376" s="8" t="s">
        <v>652</v>
      </c>
      <c r="H376" s="8" t="s">
        <v>680</v>
      </c>
      <c r="I376" s="8" t="s">
        <v>20</v>
      </c>
      <c r="J376" s="8" t="s">
        <v>21</v>
      </c>
      <c r="K376" s="8" t="s">
        <v>668</v>
      </c>
      <c r="L376" s="8"/>
      <c r="M376" s="8"/>
    </row>
    <row r="377" spans="1:13" hidden="1">
      <c r="A377" s="11" t="s">
        <v>736</v>
      </c>
      <c r="B377" s="8" t="s">
        <v>737</v>
      </c>
      <c r="C377" s="8" t="s">
        <v>496</v>
      </c>
      <c r="D377" s="8" t="s">
        <v>646</v>
      </c>
      <c r="E377" s="8"/>
      <c r="F377" s="8" t="s">
        <v>140</v>
      </c>
      <c r="G377" s="8" t="s">
        <v>652</v>
      </c>
      <c r="H377" s="8" t="s">
        <v>680</v>
      </c>
      <c r="I377" s="8" t="s">
        <v>20</v>
      </c>
      <c r="J377" s="8" t="s">
        <v>21</v>
      </c>
      <c r="K377" s="8" t="s">
        <v>668</v>
      </c>
      <c r="L377" s="8"/>
      <c r="M377" s="8"/>
    </row>
    <row r="378" spans="1:13" hidden="1">
      <c r="A378" s="12">
        <v>38626297</v>
      </c>
      <c r="B378" s="9" t="s">
        <v>738</v>
      </c>
      <c r="C378" s="9" t="s">
        <v>707</v>
      </c>
      <c r="D378" s="9" t="s">
        <v>646</v>
      </c>
      <c r="E378" s="9"/>
      <c r="F378" s="9" t="s">
        <v>17</v>
      </c>
      <c r="G378" s="14" t="s">
        <v>661</v>
      </c>
      <c r="H378" s="9" t="s">
        <v>662</v>
      </c>
      <c r="I378" s="9" t="s">
        <v>20</v>
      </c>
      <c r="J378" s="9" t="s">
        <v>21</v>
      </c>
      <c r="K378" s="9" t="s">
        <v>382</v>
      </c>
      <c r="L378" s="9"/>
      <c r="M378" s="9"/>
    </row>
    <row r="379" spans="1:13" hidden="1">
      <c r="A379" s="11" t="s">
        <v>739</v>
      </c>
      <c r="B379" s="8" t="s">
        <v>740</v>
      </c>
      <c r="C379" s="8" t="s">
        <v>741</v>
      </c>
      <c r="D379" s="8" t="s">
        <v>646</v>
      </c>
      <c r="E379" s="8"/>
      <c r="F379" s="8" t="s">
        <v>140</v>
      </c>
      <c r="G379" s="8" t="s">
        <v>652</v>
      </c>
      <c r="H379" s="8" t="s">
        <v>680</v>
      </c>
      <c r="I379" s="8" t="s">
        <v>20</v>
      </c>
      <c r="J379" s="8" t="s">
        <v>21</v>
      </c>
      <c r="K379" s="8" t="s">
        <v>668</v>
      </c>
      <c r="L379" s="8"/>
      <c r="M379" s="8"/>
    </row>
    <row r="380" spans="1:13" hidden="1">
      <c r="A380" s="11" t="s">
        <v>742</v>
      </c>
      <c r="B380" s="8" t="s">
        <v>743</v>
      </c>
      <c r="C380" s="8" t="s">
        <v>744</v>
      </c>
      <c r="D380" s="8" t="s">
        <v>646</v>
      </c>
      <c r="E380" s="8"/>
      <c r="F380" s="8" t="s">
        <v>140</v>
      </c>
      <c r="G380" s="8" t="s">
        <v>652</v>
      </c>
      <c r="H380" s="8" t="s">
        <v>680</v>
      </c>
      <c r="I380" s="8" t="s">
        <v>20</v>
      </c>
      <c r="J380" s="8" t="s">
        <v>21</v>
      </c>
      <c r="K380" s="8" t="s">
        <v>668</v>
      </c>
      <c r="L380" s="8"/>
      <c r="M380" s="8"/>
    </row>
    <row r="381" spans="1:13" hidden="1">
      <c r="A381" s="12">
        <v>303809388</v>
      </c>
      <c r="B381" s="9" t="s">
        <v>745</v>
      </c>
      <c r="C381" s="9" t="s">
        <v>430</v>
      </c>
      <c r="D381" s="9" t="s">
        <v>646</v>
      </c>
      <c r="E381" s="9"/>
      <c r="F381" s="9" t="s">
        <v>17</v>
      </c>
      <c r="G381" s="18" t="s">
        <v>351</v>
      </c>
      <c r="H381" s="9" t="s">
        <v>136</v>
      </c>
      <c r="I381" s="9" t="s">
        <v>20</v>
      </c>
      <c r="J381" s="9" t="s">
        <v>21</v>
      </c>
      <c r="K381" s="9" t="s">
        <v>382</v>
      </c>
      <c r="L381" s="9"/>
      <c r="M381" s="9"/>
    </row>
    <row r="382" spans="1:13" hidden="1">
      <c r="A382" s="11" t="s">
        <v>746</v>
      </c>
      <c r="B382" s="8" t="s">
        <v>747</v>
      </c>
      <c r="C382" s="8" t="s">
        <v>748</v>
      </c>
      <c r="D382" s="8" t="s">
        <v>646</v>
      </c>
      <c r="E382" s="8"/>
      <c r="F382" s="8" t="s">
        <v>140</v>
      </c>
      <c r="G382" s="8" t="s">
        <v>652</v>
      </c>
      <c r="H382" s="8" t="s">
        <v>680</v>
      </c>
      <c r="I382" s="8" t="s">
        <v>552</v>
      </c>
      <c r="J382" s="8"/>
      <c r="K382" s="8"/>
      <c r="L382" s="8"/>
      <c r="M382" s="8"/>
    </row>
    <row r="383" spans="1:13" hidden="1">
      <c r="A383" s="11" t="s">
        <v>749</v>
      </c>
      <c r="B383" s="8" t="s">
        <v>747</v>
      </c>
      <c r="C383" s="8" t="s">
        <v>750</v>
      </c>
      <c r="D383" s="8" t="s">
        <v>646</v>
      </c>
      <c r="E383" s="8"/>
      <c r="F383" s="8" t="s">
        <v>140</v>
      </c>
      <c r="G383" s="8" t="s">
        <v>652</v>
      </c>
      <c r="H383" s="8" t="s">
        <v>680</v>
      </c>
      <c r="I383" s="8" t="s">
        <v>20</v>
      </c>
      <c r="J383" s="8" t="s">
        <v>21</v>
      </c>
      <c r="K383" s="8" t="s">
        <v>668</v>
      </c>
      <c r="L383" s="8"/>
      <c r="M383" s="8"/>
    </row>
    <row r="384" spans="1:13" hidden="1">
      <c r="A384" s="11" t="s">
        <v>751</v>
      </c>
      <c r="B384" s="8" t="s">
        <v>752</v>
      </c>
      <c r="C384" s="8" t="s">
        <v>753</v>
      </c>
      <c r="D384" s="8" t="s">
        <v>646</v>
      </c>
      <c r="E384" s="8"/>
      <c r="F384" s="8" t="s">
        <v>140</v>
      </c>
      <c r="G384" s="8" t="s">
        <v>652</v>
      </c>
      <c r="H384" s="8" t="s">
        <v>680</v>
      </c>
      <c r="I384" s="8" t="s">
        <v>20</v>
      </c>
      <c r="J384" s="8" t="s">
        <v>21</v>
      </c>
      <c r="K384" s="8" t="s">
        <v>668</v>
      </c>
      <c r="L384" s="8"/>
      <c r="M384" s="8"/>
    </row>
    <row r="385" spans="1:13" hidden="1">
      <c r="A385" s="11" t="s">
        <v>754</v>
      </c>
      <c r="B385" s="8" t="s">
        <v>755</v>
      </c>
      <c r="C385" s="8" t="s">
        <v>756</v>
      </c>
      <c r="D385" s="8" t="s">
        <v>646</v>
      </c>
      <c r="E385" s="8"/>
      <c r="F385" s="8" t="s">
        <v>140</v>
      </c>
      <c r="G385" s="8" t="s">
        <v>652</v>
      </c>
      <c r="H385" s="8" t="s">
        <v>680</v>
      </c>
      <c r="I385" s="8" t="s">
        <v>20</v>
      </c>
      <c r="J385" s="8" t="s">
        <v>21</v>
      </c>
      <c r="K385" s="8" t="s">
        <v>668</v>
      </c>
      <c r="L385" s="8"/>
      <c r="M385" s="8"/>
    </row>
    <row r="386" spans="1:13" hidden="1">
      <c r="A386" s="12">
        <v>206555666</v>
      </c>
      <c r="B386" s="9" t="s">
        <v>757</v>
      </c>
      <c r="C386" s="9" t="s">
        <v>34</v>
      </c>
      <c r="D386" s="9" t="s">
        <v>646</v>
      </c>
      <c r="E386" s="9"/>
      <c r="F386" s="9" t="s">
        <v>17</v>
      </c>
      <c r="G386" s="14" t="s">
        <v>661</v>
      </c>
      <c r="H386" s="9" t="s">
        <v>662</v>
      </c>
      <c r="I386" s="9" t="s">
        <v>20</v>
      </c>
      <c r="J386" s="9" t="s">
        <v>21</v>
      </c>
      <c r="K386" s="9" t="s">
        <v>382</v>
      </c>
      <c r="L386" s="9"/>
      <c r="M386" s="9"/>
    </row>
    <row r="387" spans="1:13" hidden="1">
      <c r="A387" s="12">
        <v>301021705</v>
      </c>
      <c r="B387" s="9" t="s">
        <v>344</v>
      </c>
      <c r="C387" s="9" t="s">
        <v>722</v>
      </c>
      <c r="D387" s="9" t="s">
        <v>646</v>
      </c>
      <c r="E387" s="9"/>
      <c r="F387" s="9" t="s">
        <v>17</v>
      </c>
      <c r="G387" s="14" t="s">
        <v>647</v>
      </c>
      <c r="H387" s="9" t="s">
        <v>136</v>
      </c>
      <c r="I387" s="9" t="s">
        <v>20</v>
      </c>
      <c r="J387" s="9" t="s">
        <v>21</v>
      </c>
      <c r="K387" s="9" t="s">
        <v>382</v>
      </c>
      <c r="L387" s="9"/>
      <c r="M387" s="9"/>
    </row>
    <row r="388" spans="1:13" hidden="1">
      <c r="A388" s="45">
        <v>316553288</v>
      </c>
      <c r="B388" s="20" t="s">
        <v>354</v>
      </c>
      <c r="C388" s="20" t="s">
        <v>41</v>
      </c>
      <c r="D388" s="20" t="s">
        <v>646</v>
      </c>
      <c r="E388" s="8"/>
      <c r="F388" s="8" t="s">
        <v>17</v>
      </c>
      <c r="G388" s="8" t="s">
        <v>712</v>
      </c>
      <c r="H388" s="8" t="s">
        <v>713</v>
      </c>
      <c r="I388" s="8" t="s">
        <v>20</v>
      </c>
      <c r="J388" s="8" t="s">
        <v>21</v>
      </c>
      <c r="K388" s="8" t="s">
        <v>714</v>
      </c>
      <c r="L388" s="8"/>
      <c r="M388" s="8"/>
    </row>
    <row r="389" spans="1:13" hidden="1">
      <c r="A389" s="12">
        <v>315821637</v>
      </c>
      <c r="B389" s="9" t="s">
        <v>758</v>
      </c>
      <c r="C389" s="9" t="s">
        <v>627</v>
      </c>
      <c r="D389" s="9" t="s">
        <v>646</v>
      </c>
      <c r="E389" s="9"/>
      <c r="F389" s="9" t="s">
        <v>17</v>
      </c>
      <c r="G389" s="18" t="s">
        <v>759</v>
      </c>
      <c r="H389" s="9" t="s">
        <v>760</v>
      </c>
      <c r="I389" s="9" t="s">
        <v>20</v>
      </c>
      <c r="J389" s="9" t="s">
        <v>21</v>
      </c>
      <c r="K389" s="9" t="s">
        <v>382</v>
      </c>
      <c r="L389" s="9"/>
      <c r="M389" s="9"/>
    </row>
    <row r="390" spans="1:13" hidden="1">
      <c r="A390" s="12" t="s">
        <v>761</v>
      </c>
      <c r="B390" s="9" t="s">
        <v>762</v>
      </c>
      <c r="C390" s="9" t="s">
        <v>159</v>
      </c>
      <c r="D390" s="9" t="s">
        <v>646</v>
      </c>
      <c r="E390" s="9"/>
      <c r="F390" s="9" t="s">
        <v>17</v>
      </c>
      <c r="G390" s="18" t="s">
        <v>174</v>
      </c>
      <c r="H390" s="9" t="s">
        <v>175</v>
      </c>
      <c r="I390" s="9" t="s">
        <v>20</v>
      </c>
      <c r="J390" s="9" t="s">
        <v>21</v>
      </c>
      <c r="K390" s="9" t="s">
        <v>176</v>
      </c>
      <c r="L390" s="9"/>
      <c r="M390" s="9"/>
    </row>
    <row r="391" spans="1:13" hidden="1">
      <c r="A391" s="45">
        <v>325741791</v>
      </c>
      <c r="B391" s="20" t="s">
        <v>763</v>
      </c>
      <c r="C391" s="20" t="s">
        <v>34</v>
      </c>
      <c r="D391" s="21" t="s">
        <v>646</v>
      </c>
      <c r="E391" s="8"/>
      <c r="F391" s="8" t="s">
        <v>17</v>
      </c>
      <c r="G391" s="8" t="s">
        <v>712</v>
      </c>
      <c r="H391" s="8" t="s">
        <v>713</v>
      </c>
      <c r="I391" s="39" t="s">
        <v>552</v>
      </c>
      <c r="J391" s="8"/>
      <c r="K391" s="8"/>
      <c r="L391" s="8"/>
      <c r="M391" s="8"/>
    </row>
    <row r="392" spans="1:13" hidden="1">
      <c r="A392" s="12">
        <v>206028151</v>
      </c>
      <c r="B392" s="9" t="s">
        <v>764</v>
      </c>
      <c r="C392" s="9" t="s">
        <v>765</v>
      </c>
      <c r="D392" s="9" t="s">
        <v>646</v>
      </c>
      <c r="E392" s="9"/>
      <c r="F392" s="9" t="s">
        <v>17</v>
      </c>
      <c r="G392" s="14" t="s">
        <v>647</v>
      </c>
      <c r="H392" s="9" t="s">
        <v>136</v>
      </c>
      <c r="I392" s="9" t="s">
        <v>20</v>
      </c>
      <c r="J392" s="9" t="s">
        <v>21</v>
      </c>
      <c r="K392" s="9" t="s">
        <v>648</v>
      </c>
      <c r="L392" s="9"/>
      <c r="M392" s="9"/>
    </row>
    <row r="393" spans="1:13" hidden="1">
      <c r="A393" s="46">
        <v>314742057</v>
      </c>
      <c r="B393" s="20" t="s">
        <v>766</v>
      </c>
      <c r="C393" s="20" t="s">
        <v>159</v>
      </c>
      <c r="D393" s="21" t="s">
        <v>646</v>
      </c>
      <c r="E393" s="8"/>
      <c r="F393" s="8" t="s">
        <v>17</v>
      </c>
      <c r="G393" s="8" t="s">
        <v>767</v>
      </c>
      <c r="H393" s="8" t="s">
        <v>768</v>
      </c>
      <c r="I393" s="8" t="s">
        <v>20</v>
      </c>
      <c r="J393" s="8" t="s">
        <v>21</v>
      </c>
      <c r="K393" s="8" t="s">
        <v>769</v>
      </c>
      <c r="L393" s="8"/>
      <c r="M393" s="8"/>
    </row>
    <row r="394" spans="1:13" hidden="1">
      <c r="A394" s="12">
        <v>304853575</v>
      </c>
      <c r="B394" s="9" t="s">
        <v>770</v>
      </c>
      <c r="C394" s="9" t="s">
        <v>656</v>
      </c>
      <c r="D394" s="9" t="s">
        <v>646</v>
      </c>
      <c r="E394" s="9"/>
      <c r="F394" s="9" t="s">
        <v>17</v>
      </c>
      <c r="G394" s="18" t="s">
        <v>647</v>
      </c>
      <c r="H394" s="9" t="s">
        <v>136</v>
      </c>
      <c r="I394" s="9" t="s">
        <v>20</v>
      </c>
      <c r="J394" s="9" t="s">
        <v>21</v>
      </c>
      <c r="K394" s="9" t="s">
        <v>648</v>
      </c>
      <c r="L394" s="9"/>
      <c r="M394" s="9"/>
    </row>
    <row r="395" spans="1:13" hidden="1">
      <c r="A395" s="12">
        <v>17470212</v>
      </c>
      <c r="B395" s="9" t="s">
        <v>771</v>
      </c>
      <c r="C395" s="9" t="s">
        <v>707</v>
      </c>
      <c r="D395" s="9" t="s">
        <v>646</v>
      </c>
      <c r="E395" s="9"/>
      <c r="F395" s="9" t="s">
        <v>17</v>
      </c>
      <c r="G395" s="14" t="s">
        <v>661</v>
      </c>
      <c r="H395" s="9" t="s">
        <v>662</v>
      </c>
      <c r="I395" s="9" t="s">
        <v>20</v>
      </c>
      <c r="J395" s="9" t="s">
        <v>21</v>
      </c>
      <c r="K395" s="9" t="s">
        <v>663</v>
      </c>
      <c r="L395" s="9"/>
      <c r="M395" s="9"/>
    </row>
    <row r="396" spans="1:13" hidden="1">
      <c r="A396" s="12">
        <v>34569481</v>
      </c>
      <c r="B396" s="9" t="s">
        <v>772</v>
      </c>
      <c r="C396" s="9" t="s">
        <v>34</v>
      </c>
      <c r="D396" s="9" t="s">
        <v>646</v>
      </c>
      <c r="E396" s="9"/>
      <c r="F396" s="9" t="s">
        <v>17</v>
      </c>
      <c r="G396" s="14" t="s">
        <v>661</v>
      </c>
      <c r="H396" s="9" t="s">
        <v>662</v>
      </c>
      <c r="I396" s="9" t="s">
        <v>20</v>
      </c>
      <c r="J396" s="9" t="s">
        <v>21</v>
      </c>
      <c r="K396" s="9" t="s">
        <v>663</v>
      </c>
      <c r="L396" s="9"/>
      <c r="M396" s="9"/>
    </row>
    <row r="397" spans="1:13" ht="15" hidden="1" customHeight="1">
      <c r="A397" s="12">
        <v>207436239</v>
      </c>
      <c r="B397" s="9" t="s">
        <v>773</v>
      </c>
      <c r="C397" s="9" t="s">
        <v>750</v>
      </c>
      <c r="D397" s="9" t="s">
        <v>646</v>
      </c>
      <c r="E397" s="9"/>
      <c r="F397" s="9" t="s">
        <v>17</v>
      </c>
      <c r="G397" s="14" t="s">
        <v>661</v>
      </c>
      <c r="H397" s="9" t="s">
        <v>662</v>
      </c>
      <c r="I397" s="9" t="s">
        <v>20</v>
      </c>
      <c r="J397" s="9" t="s">
        <v>21</v>
      </c>
      <c r="K397" s="9" t="s">
        <v>663</v>
      </c>
      <c r="L397" s="9"/>
      <c r="M397" s="9"/>
    </row>
    <row r="398" spans="1:13" hidden="1">
      <c r="A398" s="12">
        <v>310049259</v>
      </c>
      <c r="B398" s="9" t="s">
        <v>774</v>
      </c>
      <c r="C398" s="9" t="s">
        <v>77</v>
      </c>
      <c r="D398" s="9" t="s">
        <v>646</v>
      </c>
      <c r="E398" s="9"/>
      <c r="F398" s="9" t="s">
        <v>17</v>
      </c>
      <c r="G398" s="18" t="s">
        <v>661</v>
      </c>
      <c r="H398" s="9" t="s">
        <v>136</v>
      </c>
      <c r="I398" s="9" t="s">
        <v>20</v>
      </c>
      <c r="J398" s="9" t="s">
        <v>21</v>
      </c>
      <c r="K398" s="9" t="s">
        <v>663</v>
      </c>
      <c r="L398" s="9"/>
      <c r="M398" s="9"/>
    </row>
    <row r="399" spans="1:13" hidden="1">
      <c r="A399" s="12">
        <v>16711897</v>
      </c>
      <c r="B399" s="9" t="s">
        <v>775</v>
      </c>
      <c r="C399" s="9" t="s">
        <v>776</v>
      </c>
      <c r="D399" s="9" t="s">
        <v>646</v>
      </c>
      <c r="E399" s="9"/>
      <c r="F399" s="9" t="s">
        <v>17</v>
      </c>
      <c r="G399" s="18" t="s">
        <v>759</v>
      </c>
      <c r="H399" s="9" t="s">
        <v>760</v>
      </c>
      <c r="I399" s="9" t="s">
        <v>20</v>
      </c>
      <c r="J399" s="9" t="s">
        <v>21</v>
      </c>
      <c r="K399" s="9" t="s">
        <v>382</v>
      </c>
      <c r="L399" s="9"/>
      <c r="M399" s="9"/>
    </row>
    <row r="400" spans="1:13" hidden="1">
      <c r="A400" s="12" t="s">
        <v>777</v>
      </c>
      <c r="B400" s="9" t="s">
        <v>775</v>
      </c>
      <c r="C400" s="9" t="s">
        <v>778</v>
      </c>
      <c r="D400" s="9" t="s">
        <v>646</v>
      </c>
      <c r="E400" s="9"/>
      <c r="F400" s="9" t="s">
        <v>17</v>
      </c>
      <c r="G400" s="18" t="s">
        <v>759</v>
      </c>
      <c r="H400" s="9" t="s">
        <v>760</v>
      </c>
      <c r="I400" s="9" t="s">
        <v>20</v>
      </c>
      <c r="J400" s="9" t="s">
        <v>21</v>
      </c>
      <c r="K400" s="9" t="s">
        <v>382</v>
      </c>
      <c r="L400" s="9"/>
      <c r="M400" s="9"/>
    </row>
    <row r="401" spans="1:13" hidden="1">
      <c r="A401" s="46">
        <v>523177751</v>
      </c>
      <c r="B401" s="20" t="s">
        <v>779</v>
      </c>
      <c r="C401" s="20" t="s">
        <v>780</v>
      </c>
      <c r="D401" s="21" t="s">
        <v>646</v>
      </c>
      <c r="E401" s="8"/>
      <c r="F401" s="8" t="s">
        <v>17</v>
      </c>
      <c r="G401" s="8" t="s">
        <v>712</v>
      </c>
      <c r="H401" s="8" t="s">
        <v>713</v>
      </c>
      <c r="I401" s="39" t="s">
        <v>552</v>
      </c>
      <c r="J401" s="8"/>
      <c r="K401" s="8"/>
      <c r="L401" s="8"/>
      <c r="M401" s="8"/>
    </row>
    <row r="402" spans="1:13" hidden="1">
      <c r="A402" s="12">
        <v>307937607</v>
      </c>
      <c r="B402" s="9" t="s">
        <v>781</v>
      </c>
      <c r="C402" s="9" t="s">
        <v>682</v>
      </c>
      <c r="D402" s="9" t="s">
        <v>646</v>
      </c>
      <c r="E402" s="9"/>
      <c r="F402" s="9" t="s">
        <v>17</v>
      </c>
      <c r="G402" s="18" t="s">
        <v>759</v>
      </c>
      <c r="H402" s="9" t="s">
        <v>760</v>
      </c>
      <c r="I402" s="9" t="s">
        <v>20</v>
      </c>
      <c r="J402" s="9" t="s">
        <v>21</v>
      </c>
      <c r="K402" s="9" t="s">
        <v>382</v>
      </c>
      <c r="L402" s="9"/>
      <c r="M402" s="9"/>
    </row>
    <row r="403" spans="1:13" hidden="1">
      <c r="A403" s="12">
        <v>36190999</v>
      </c>
      <c r="B403" s="9" t="s">
        <v>239</v>
      </c>
      <c r="C403" s="9" t="s">
        <v>79</v>
      </c>
      <c r="D403" s="9" t="s">
        <v>646</v>
      </c>
      <c r="E403" s="9"/>
      <c r="F403" s="9" t="s">
        <v>17</v>
      </c>
      <c r="G403" s="14" t="s">
        <v>647</v>
      </c>
      <c r="H403" s="9" t="s">
        <v>136</v>
      </c>
      <c r="I403" s="9" t="s">
        <v>20</v>
      </c>
      <c r="J403" s="9" t="s">
        <v>21</v>
      </c>
      <c r="K403" s="9" t="s">
        <v>382</v>
      </c>
      <c r="L403" s="9"/>
      <c r="M403" s="9"/>
    </row>
    <row r="404" spans="1:13" hidden="1">
      <c r="A404" s="6">
        <v>209807601</v>
      </c>
      <c r="B404" s="20" t="s">
        <v>782</v>
      </c>
      <c r="C404" s="20" t="s">
        <v>783</v>
      </c>
      <c r="D404" s="21" t="s">
        <v>646</v>
      </c>
      <c r="E404" s="8"/>
      <c r="F404" s="8" t="s">
        <v>17</v>
      </c>
      <c r="G404" s="8" t="s">
        <v>767</v>
      </c>
      <c r="H404" s="8" t="s">
        <v>768</v>
      </c>
      <c r="I404" s="8" t="s">
        <v>20</v>
      </c>
      <c r="J404" s="8" t="s">
        <v>21</v>
      </c>
      <c r="K404" s="8" t="s">
        <v>769</v>
      </c>
      <c r="L404" s="8"/>
      <c r="M404" s="8"/>
    </row>
    <row r="405" spans="1:13" hidden="1">
      <c r="A405" s="12" t="s">
        <v>784</v>
      </c>
      <c r="B405" s="9" t="s">
        <v>504</v>
      </c>
      <c r="C405" s="9" t="s">
        <v>285</v>
      </c>
      <c r="D405" s="9" t="s">
        <v>646</v>
      </c>
      <c r="E405" s="9"/>
      <c r="F405" s="9" t="s">
        <v>17</v>
      </c>
      <c r="G405" s="18" t="s">
        <v>759</v>
      </c>
      <c r="H405" s="9" t="s">
        <v>760</v>
      </c>
      <c r="I405" s="9" t="s">
        <v>20</v>
      </c>
      <c r="J405" s="9" t="s">
        <v>21</v>
      </c>
      <c r="K405" s="9" t="s">
        <v>382</v>
      </c>
      <c r="L405" s="9"/>
      <c r="M405" s="9"/>
    </row>
    <row r="406" spans="1:13" hidden="1">
      <c r="A406" s="11" t="s">
        <v>785</v>
      </c>
      <c r="B406" s="8" t="s">
        <v>786</v>
      </c>
      <c r="C406" s="8" t="s">
        <v>787</v>
      </c>
      <c r="D406" s="8" t="s">
        <v>646</v>
      </c>
      <c r="E406" s="8"/>
      <c r="F406" s="8" t="s">
        <v>17</v>
      </c>
      <c r="G406" s="8" t="s">
        <v>788</v>
      </c>
      <c r="H406" s="8" t="s">
        <v>789</v>
      </c>
      <c r="I406" s="8" t="s">
        <v>20</v>
      </c>
      <c r="J406" s="8" t="s">
        <v>21</v>
      </c>
      <c r="K406" s="8" t="s">
        <v>790</v>
      </c>
      <c r="L406" s="8"/>
      <c r="M406" s="8"/>
    </row>
    <row r="407" spans="1:13" hidden="1">
      <c r="A407" s="12" t="s">
        <v>791</v>
      </c>
      <c r="B407" s="9" t="s">
        <v>792</v>
      </c>
      <c r="C407" s="9" t="s">
        <v>626</v>
      </c>
      <c r="D407" s="9" t="s">
        <v>646</v>
      </c>
      <c r="E407" s="9"/>
      <c r="F407" s="9" t="s">
        <v>17</v>
      </c>
      <c r="G407" s="18" t="s">
        <v>647</v>
      </c>
      <c r="H407" s="9" t="s">
        <v>136</v>
      </c>
      <c r="I407" s="9" t="s">
        <v>20</v>
      </c>
      <c r="J407" s="9" t="s">
        <v>21</v>
      </c>
      <c r="K407" s="9" t="s">
        <v>382</v>
      </c>
      <c r="L407" s="9"/>
      <c r="M407" s="9"/>
    </row>
    <row r="408" spans="1:13" hidden="1">
      <c r="A408" s="12">
        <v>310023403</v>
      </c>
      <c r="B408" s="9" t="s">
        <v>793</v>
      </c>
      <c r="C408" s="9" t="s">
        <v>794</v>
      </c>
      <c r="D408" s="9" t="s">
        <v>646</v>
      </c>
      <c r="E408" s="9"/>
      <c r="F408" s="9" t="s">
        <v>17</v>
      </c>
      <c r="G408" s="18" t="s">
        <v>174</v>
      </c>
      <c r="H408" s="9" t="s">
        <v>175</v>
      </c>
      <c r="I408" s="9" t="s">
        <v>20</v>
      </c>
      <c r="J408" s="9" t="s">
        <v>21</v>
      </c>
      <c r="K408" s="9" t="s">
        <v>176</v>
      </c>
      <c r="L408" s="9"/>
      <c r="M408" s="9"/>
    </row>
    <row r="409" spans="1:13" hidden="1">
      <c r="A409" s="12" t="s">
        <v>795</v>
      </c>
      <c r="B409" s="9" t="s">
        <v>796</v>
      </c>
      <c r="C409" s="9" t="s">
        <v>496</v>
      </c>
      <c r="D409" s="9" t="s">
        <v>646</v>
      </c>
      <c r="E409" s="9"/>
      <c r="F409" s="9" t="s">
        <v>17</v>
      </c>
      <c r="G409" s="18" t="s">
        <v>759</v>
      </c>
      <c r="H409" s="9" t="s">
        <v>760</v>
      </c>
      <c r="I409" s="9" t="s">
        <v>20</v>
      </c>
      <c r="J409" s="9" t="s">
        <v>21</v>
      </c>
      <c r="K409" s="9" t="s">
        <v>382</v>
      </c>
      <c r="L409" s="9"/>
      <c r="M409" s="9"/>
    </row>
    <row r="410" spans="1:13" hidden="1">
      <c r="A410" s="12">
        <v>16746927</v>
      </c>
      <c r="B410" s="9" t="s">
        <v>797</v>
      </c>
      <c r="C410" s="9" t="s">
        <v>798</v>
      </c>
      <c r="D410" s="9" t="s">
        <v>646</v>
      </c>
      <c r="E410" s="9"/>
      <c r="F410" s="9" t="s">
        <v>17</v>
      </c>
      <c r="G410" s="18" t="s">
        <v>647</v>
      </c>
      <c r="H410" s="9" t="s">
        <v>136</v>
      </c>
      <c r="I410" s="9" t="s">
        <v>20</v>
      </c>
      <c r="J410" s="9" t="s">
        <v>21</v>
      </c>
      <c r="K410" s="9" t="s">
        <v>648</v>
      </c>
      <c r="L410" s="9"/>
      <c r="M410" s="9"/>
    </row>
    <row r="411" spans="1:13" hidden="1">
      <c r="A411" s="46">
        <v>306713299</v>
      </c>
      <c r="B411" s="20" t="s">
        <v>130</v>
      </c>
      <c r="C411" s="20" t="s">
        <v>496</v>
      </c>
      <c r="D411" s="21" t="s">
        <v>646</v>
      </c>
      <c r="E411" s="8"/>
      <c r="F411" s="8" t="s">
        <v>17</v>
      </c>
      <c r="G411" s="8" t="s">
        <v>712</v>
      </c>
      <c r="H411" s="8" t="s">
        <v>713</v>
      </c>
      <c r="I411" s="39" t="s">
        <v>552</v>
      </c>
      <c r="J411" s="8"/>
      <c r="K411" s="8"/>
      <c r="L411" s="8"/>
      <c r="M411" s="8"/>
    </row>
    <row r="412" spans="1:13" hidden="1">
      <c r="A412" s="11" t="s">
        <v>799</v>
      </c>
      <c r="B412" s="8" t="s">
        <v>130</v>
      </c>
      <c r="C412" s="8" t="s">
        <v>496</v>
      </c>
      <c r="D412" s="8" t="s">
        <v>646</v>
      </c>
      <c r="E412" s="8"/>
      <c r="F412" s="8" t="s">
        <v>17</v>
      </c>
      <c r="G412" s="8" t="s">
        <v>788</v>
      </c>
      <c r="H412" s="8" t="s">
        <v>789</v>
      </c>
      <c r="I412" s="8" t="s">
        <v>20</v>
      </c>
      <c r="J412" s="8" t="s">
        <v>21</v>
      </c>
      <c r="K412" s="8" t="s">
        <v>790</v>
      </c>
      <c r="L412" s="8"/>
      <c r="M412" s="8"/>
    </row>
    <row r="413" spans="1:13" hidden="1">
      <c r="A413" s="46">
        <v>324159458</v>
      </c>
      <c r="B413" s="20" t="s">
        <v>800</v>
      </c>
      <c r="C413" s="20" t="s">
        <v>55</v>
      </c>
      <c r="D413" s="21" t="s">
        <v>646</v>
      </c>
      <c r="E413" s="8"/>
      <c r="F413" s="8" t="s">
        <v>17</v>
      </c>
      <c r="G413" s="8" t="s">
        <v>801</v>
      </c>
      <c r="H413" s="8" t="s">
        <v>768</v>
      </c>
      <c r="I413" s="8" t="s">
        <v>20</v>
      </c>
      <c r="J413" s="8" t="s">
        <v>802</v>
      </c>
      <c r="K413" s="8" t="s">
        <v>769</v>
      </c>
      <c r="L413" s="8"/>
      <c r="M413" s="8"/>
    </row>
    <row r="414" spans="1:13" hidden="1">
      <c r="A414" s="12">
        <v>305624819</v>
      </c>
      <c r="B414" s="9" t="s">
        <v>803</v>
      </c>
      <c r="C414" s="9" t="s">
        <v>707</v>
      </c>
      <c r="D414" s="9" t="s">
        <v>646</v>
      </c>
      <c r="E414" s="9"/>
      <c r="F414" s="9" t="s">
        <v>17</v>
      </c>
      <c r="G414" s="18" t="s">
        <v>661</v>
      </c>
      <c r="H414" s="9" t="s">
        <v>136</v>
      </c>
      <c r="I414" s="9" t="s">
        <v>20</v>
      </c>
      <c r="J414" s="9" t="s">
        <v>21</v>
      </c>
      <c r="K414" s="9" t="s">
        <v>663</v>
      </c>
      <c r="L414" s="9"/>
      <c r="M414" s="9"/>
    </row>
    <row r="415" spans="1:13" hidden="1">
      <c r="A415" s="12" t="s">
        <v>804</v>
      </c>
      <c r="B415" s="9" t="s">
        <v>805</v>
      </c>
      <c r="C415" s="9" t="s">
        <v>131</v>
      </c>
      <c r="D415" s="9" t="s">
        <v>806</v>
      </c>
      <c r="E415" s="9"/>
      <c r="F415" s="9" t="s">
        <v>17</v>
      </c>
      <c r="G415" s="14" t="s">
        <v>807</v>
      </c>
      <c r="H415" s="9" t="s">
        <v>560</v>
      </c>
      <c r="I415" s="9" t="s">
        <v>20</v>
      </c>
      <c r="J415" s="9" t="s">
        <v>21</v>
      </c>
      <c r="K415" s="9" t="s">
        <v>369</v>
      </c>
      <c r="L415" s="9"/>
      <c r="M415" s="9" t="s">
        <v>202</v>
      </c>
    </row>
    <row r="416" spans="1:13" hidden="1">
      <c r="A416" s="12"/>
      <c r="B416" s="9"/>
      <c r="C416" s="9"/>
      <c r="D416" s="9" t="s">
        <v>808</v>
      </c>
      <c r="E416" s="9"/>
      <c r="F416" s="9"/>
      <c r="G416" s="18"/>
      <c r="H416" s="9"/>
      <c r="I416" s="9"/>
      <c r="J416" s="9"/>
      <c r="K416" s="9"/>
      <c r="L416" s="9"/>
      <c r="M416" s="9"/>
    </row>
    <row r="417" spans="1:13" hidden="1">
      <c r="A417" s="12">
        <v>51936672</v>
      </c>
      <c r="B417" s="9" t="s">
        <v>809</v>
      </c>
      <c r="C417" s="9" t="s">
        <v>47</v>
      </c>
      <c r="D417" s="9" t="s">
        <v>810</v>
      </c>
      <c r="E417" s="9"/>
      <c r="F417" s="9" t="s">
        <v>17</v>
      </c>
      <c r="G417" s="18" t="s">
        <v>811</v>
      </c>
      <c r="H417" s="9" t="s">
        <v>352</v>
      </c>
      <c r="I417" s="9" t="s">
        <v>20</v>
      </c>
      <c r="J417" s="9" t="s">
        <v>21</v>
      </c>
      <c r="K417" s="9" t="s">
        <v>353</v>
      </c>
      <c r="L417" s="9"/>
      <c r="M417" s="9"/>
    </row>
    <row r="418" spans="1:13" hidden="1">
      <c r="A418" s="12">
        <v>64687411</v>
      </c>
      <c r="B418" s="9" t="s">
        <v>812</v>
      </c>
      <c r="C418" s="9" t="s">
        <v>153</v>
      </c>
      <c r="D418" s="9" t="s">
        <v>810</v>
      </c>
      <c r="E418" s="9"/>
      <c r="F418" s="9" t="s">
        <v>17</v>
      </c>
      <c r="G418" s="18" t="s">
        <v>811</v>
      </c>
      <c r="H418" s="9" t="s">
        <v>352</v>
      </c>
      <c r="I418" s="9" t="s">
        <v>20</v>
      </c>
      <c r="J418" s="9" t="s">
        <v>21</v>
      </c>
      <c r="K418" s="9" t="s">
        <v>353</v>
      </c>
      <c r="L418" s="9"/>
      <c r="M418" s="9"/>
    </row>
    <row r="419" spans="1:13" hidden="1">
      <c r="A419" s="12">
        <v>55999049</v>
      </c>
      <c r="B419" s="9" t="s">
        <v>813</v>
      </c>
      <c r="C419" s="9" t="s">
        <v>814</v>
      </c>
      <c r="D419" s="9" t="s">
        <v>810</v>
      </c>
      <c r="E419" s="9"/>
      <c r="F419" s="9" t="s">
        <v>17</v>
      </c>
      <c r="G419" s="18" t="s">
        <v>811</v>
      </c>
      <c r="H419" s="9" t="s">
        <v>352</v>
      </c>
      <c r="I419" s="9" t="s">
        <v>20</v>
      </c>
      <c r="J419" s="9" t="s">
        <v>21</v>
      </c>
      <c r="K419" s="9" t="s">
        <v>353</v>
      </c>
      <c r="L419" s="9"/>
      <c r="M419" s="9"/>
    </row>
    <row r="420" spans="1:13" hidden="1">
      <c r="A420" s="12">
        <v>28691822</v>
      </c>
      <c r="B420" s="9" t="s">
        <v>341</v>
      </c>
      <c r="C420" s="9" t="s">
        <v>366</v>
      </c>
      <c r="D420" s="9" t="s">
        <v>810</v>
      </c>
      <c r="E420" s="9"/>
      <c r="F420" s="9" t="s">
        <v>17</v>
      </c>
      <c r="G420" s="18" t="s">
        <v>811</v>
      </c>
      <c r="H420" s="9" t="s">
        <v>352</v>
      </c>
      <c r="I420" s="9" t="s">
        <v>20</v>
      </c>
      <c r="J420" s="9" t="s">
        <v>21</v>
      </c>
      <c r="K420" s="9" t="s">
        <v>353</v>
      </c>
      <c r="L420" s="9"/>
      <c r="M420" s="9"/>
    </row>
    <row r="421" spans="1:13" hidden="1">
      <c r="A421" s="12">
        <v>27683754</v>
      </c>
      <c r="B421" s="9" t="s">
        <v>119</v>
      </c>
      <c r="C421" s="9" t="s">
        <v>120</v>
      </c>
      <c r="D421" s="9" t="s">
        <v>810</v>
      </c>
      <c r="E421" s="9"/>
      <c r="F421" s="9" t="s">
        <v>17</v>
      </c>
      <c r="G421" s="18" t="s">
        <v>811</v>
      </c>
      <c r="H421" s="9" t="s">
        <v>352</v>
      </c>
      <c r="I421" s="9" t="s">
        <v>20</v>
      </c>
      <c r="J421" s="9" t="s">
        <v>21</v>
      </c>
      <c r="K421" s="9" t="s">
        <v>353</v>
      </c>
      <c r="L421" s="9"/>
      <c r="M421" s="9"/>
    </row>
    <row r="422" spans="1:13" hidden="1">
      <c r="A422" s="12">
        <v>79845830</v>
      </c>
      <c r="B422" s="9" t="s">
        <v>815</v>
      </c>
      <c r="C422" s="9" t="s">
        <v>86</v>
      </c>
      <c r="D422" s="9" t="s">
        <v>810</v>
      </c>
      <c r="E422" s="9"/>
      <c r="F422" s="9" t="s">
        <v>17</v>
      </c>
      <c r="G422" s="18" t="s">
        <v>811</v>
      </c>
      <c r="H422" s="9" t="s">
        <v>352</v>
      </c>
      <c r="I422" s="9" t="s">
        <v>20</v>
      </c>
      <c r="J422" s="9" t="s">
        <v>21</v>
      </c>
      <c r="K422" s="9" t="s">
        <v>353</v>
      </c>
      <c r="L422" s="9"/>
      <c r="M422" s="9"/>
    </row>
    <row r="423" spans="1:13" hidden="1">
      <c r="A423" s="11">
        <v>55597025</v>
      </c>
      <c r="B423" s="8" t="s">
        <v>816</v>
      </c>
      <c r="C423" s="8" t="s">
        <v>88</v>
      </c>
      <c r="D423" s="8" t="s">
        <v>817</v>
      </c>
      <c r="E423" s="8"/>
      <c r="F423" s="8" t="s">
        <v>17</v>
      </c>
      <c r="G423" s="8" t="s">
        <v>818</v>
      </c>
      <c r="H423" s="8" t="s">
        <v>819</v>
      </c>
      <c r="I423" s="8" t="s">
        <v>20</v>
      </c>
      <c r="J423" s="8" t="s">
        <v>21</v>
      </c>
      <c r="K423" s="8" t="s">
        <v>820</v>
      </c>
      <c r="L423" s="8"/>
      <c r="M423" s="8"/>
    </row>
    <row r="424" spans="1:13" hidden="1">
      <c r="A424" s="11">
        <v>55475172</v>
      </c>
      <c r="B424" s="8" t="s">
        <v>821</v>
      </c>
      <c r="C424" s="8" t="s">
        <v>822</v>
      </c>
      <c r="D424" s="8" t="s">
        <v>817</v>
      </c>
      <c r="E424" s="8"/>
      <c r="F424" s="8" t="s">
        <v>17</v>
      </c>
      <c r="G424" s="8" t="s">
        <v>818</v>
      </c>
      <c r="H424" s="8" t="s">
        <v>819</v>
      </c>
      <c r="I424" s="8" t="s">
        <v>20</v>
      </c>
      <c r="J424" s="8" t="s">
        <v>21</v>
      </c>
      <c r="K424" s="8" t="s">
        <v>820</v>
      </c>
      <c r="L424" s="8"/>
      <c r="M424" s="8"/>
    </row>
    <row r="425" spans="1:13" hidden="1">
      <c r="A425" s="11">
        <v>52602190</v>
      </c>
      <c r="B425" s="8" t="s">
        <v>823</v>
      </c>
      <c r="C425" s="8" t="s">
        <v>219</v>
      </c>
      <c r="D425" s="8" t="s">
        <v>817</v>
      </c>
      <c r="E425" s="8"/>
      <c r="F425" s="8" t="s">
        <v>17</v>
      </c>
      <c r="G425" s="8" t="s">
        <v>818</v>
      </c>
      <c r="H425" s="8" t="s">
        <v>819</v>
      </c>
      <c r="I425" s="8" t="s">
        <v>20</v>
      </c>
      <c r="J425" s="8" t="s">
        <v>21</v>
      </c>
      <c r="K425" s="8" t="s">
        <v>820</v>
      </c>
      <c r="L425" s="8"/>
      <c r="M425" s="8"/>
    </row>
    <row r="426" spans="1:13" hidden="1">
      <c r="A426" s="11" t="s">
        <v>824</v>
      </c>
      <c r="B426" s="8" t="s">
        <v>825</v>
      </c>
      <c r="C426" s="8" t="s">
        <v>376</v>
      </c>
      <c r="D426" s="8" t="s">
        <v>817</v>
      </c>
      <c r="E426" s="8"/>
      <c r="F426" s="8" t="s">
        <v>17</v>
      </c>
      <c r="G426" s="8" t="s">
        <v>826</v>
      </c>
      <c r="H426" s="8" t="s">
        <v>532</v>
      </c>
      <c r="I426" s="8" t="s">
        <v>20</v>
      </c>
      <c r="J426" s="8" t="s">
        <v>21</v>
      </c>
      <c r="K426" s="8" t="s">
        <v>184</v>
      </c>
      <c r="L426" s="8"/>
      <c r="M426" s="8"/>
    </row>
    <row r="427" spans="1:13" hidden="1">
      <c r="A427" s="11">
        <v>28730430</v>
      </c>
      <c r="B427" s="8" t="s">
        <v>827</v>
      </c>
      <c r="C427" s="8" t="s">
        <v>129</v>
      </c>
      <c r="D427" s="21" t="s">
        <v>817</v>
      </c>
      <c r="E427" s="8"/>
      <c r="F427" s="8" t="str">
        <f>F34</f>
        <v>x</v>
      </c>
      <c r="G427" s="8" t="s">
        <v>828</v>
      </c>
      <c r="H427" s="8" t="s">
        <v>829</v>
      </c>
      <c r="I427" s="8" t="s">
        <v>20</v>
      </c>
      <c r="J427" s="8" t="s">
        <v>21</v>
      </c>
      <c r="K427" s="8" t="s">
        <v>830</v>
      </c>
      <c r="L427" s="8"/>
      <c r="M427" s="8"/>
    </row>
    <row r="428" spans="1:13" hidden="1">
      <c r="A428" s="12">
        <v>52693249</v>
      </c>
      <c r="B428" s="9" t="s">
        <v>831</v>
      </c>
      <c r="C428" s="9" t="s">
        <v>428</v>
      </c>
      <c r="D428" s="9" t="s">
        <v>832</v>
      </c>
      <c r="E428" s="9"/>
      <c r="F428" s="9" t="s">
        <v>17</v>
      </c>
      <c r="G428" s="14" t="s">
        <v>574</v>
      </c>
      <c r="H428" s="24" t="s">
        <v>276</v>
      </c>
      <c r="I428" s="17" t="s">
        <v>20</v>
      </c>
      <c r="J428" s="9" t="s">
        <v>21</v>
      </c>
      <c r="K428" s="9" t="s">
        <v>277</v>
      </c>
      <c r="L428" s="9"/>
      <c r="M428" s="9"/>
    </row>
    <row r="429" spans="1:13" hidden="1">
      <c r="A429" s="12">
        <v>11217783</v>
      </c>
      <c r="B429" s="9" t="s">
        <v>833</v>
      </c>
      <c r="C429" s="9" t="s">
        <v>834</v>
      </c>
      <c r="D429" s="9" t="s">
        <v>832</v>
      </c>
      <c r="E429" s="9"/>
      <c r="F429" s="9" t="s">
        <v>17</v>
      </c>
      <c r="G429" s="14" t="s">
        <v>574</v>
      </c>
      <c r="H429" s="9" t="s">
        <v>382</v>
      </c>
      <c r="I429" s="17" t="s">
        <v>20</v>
      </c>
      <c r="J429" s="9" t="s">
        <v>21</v>
      </c>
      <c r="K429" s="9" t="s">
        <v>277</v>
      </c>
      <c r="L429" s="9"/>
      <c r="M429" s="9"/>
    </row>
    <row r="430" spans="1:13" hidden="1">
      <c r="A430" s="12">
        <v>36450138</v>
      </c>
      <c r="B430" s="9" t="s">
        <v>835</v>
      </c>
      <c r="C430" s="9" t="s">
        <v>151</v>
      </c>
      <c r="D430" s="9" t="s">
        <v>832</v>
      </c>
      <c r="E430" s="9"/>
      <c r="F430" s="9" t="s">
        <v>17</v>
      </c>
      <c r="G430" s="14" t="s">
        <v>574</v>
      </c>
      <c r="H430" s="24" t="s">
        <v>276</v>
      </c>
      <c r="I430" s="17" t="s">
        <v>20</v>
      </c>
      <c r="J430" s="9" t="s">
        <v>21</v>
      </c>
      <c r="K430" s="9" t="s">
        <v>277</v>
      </c>
      <c r="L430" s="9"/>
      <c r="M430" s="9"/>
    </row>
    <row r="431" spans="1:13" hidden="1">
      <c r="A431" s="12">
        <v>206109167</v>
      </c>
      <c r="B431" s="9" t="s">
        <v>836</v>
      </c>
      <c r="C431" s="9" t="s">
        <v>204</v>
      </c>
      <c r="D431" s="9" t="s">
        <v>832</v>
      </c>
      <c r="E431" s="9"/>
      <c r="F431" s="9" t="s">
        <v>17</v>
      </c>
      <c r="G431" s="14" t="s">
        <v>574</v>
      </c>
      <c r="H431" s="24" t="s">
        <v>276</v>
      </c>
      <c r="I431" s="17" t="s">
        <v>20</v>
      </c>
      <c r="J431" s="9" t="s">
        <v>21</v>
      </c>
      <c r="K431" s="9" t="s">
        <v>277</v>
      </c>
      <c r="L431" s="9"/>
      <c r="M431" s="9"/>
    </row>
    <row r="432" spans="1:13" hidden="1">
      <c r="A432" s="12" t="s">
        <v>837</v>
      </c>
      <c r="B432" s="9" t="s">
        <v>838</v>
      </c>
      <c r="C432" s="9" t="s">
        <v>36</v>
      </c>
      <c r="D432" s="9" t="s">
        <v>832</v>
      </c>
      <c r="E432" s="9"/>
      <c r="F432" s="9" t="s">
        <v>17</v>
      </c>
      <c r="G432" s="14" t="s">
        <v>839</v>
      </c>
      <c r="H432" s="24" t="s">
        <v>840</v>
      </c>
      <c r="I432" s="17" t="s">
        <v>20</v>
      </c>
      <c r="J432" s="9" t="s">
        <v>21</v>
      </c>
      <c r="K432" s="9" t="s">
        <v>580</v>
      </c>
      <c r="L432" s="9"/>
      <c r="M432" s="9"/>
    </row>
    <row r="433" spans="1:13" hidden="1">
      <c r="A433" s="12">
        <v>58770215</v>
      </c>
      <c r="B433" s="9" t="s">
        <v>841</v>
      </c>
      <c r="C433" s="9" t="s">
        <v>204</v>
      </c>
      <c r="D433" s="9" t="s">
        <v>832</v>
      </c>
      <c r="E433" s="9"/>
      <c r="F433" s="9" t="s">
        <v>17</v>
      </c>
      <c r="G433" s="14" t="s">
        <v>574</v>
      </c>
      <c r="H433" s="24" t="s">
        <v>276</v>
      </c>
      <c r="I433" s="17" t="s">
        <v>20</v>
      </c>
      <c r="J433" s="9" t="s">
        <v>21</v>
      </c>
      <c r="K433" s="9" t="s">
        <v>277</v>
      </c>
      <c r="L433" s="9"/>
      <c r="M433" s="9"/>
    </row>
    <row r="434" spans="1:13" hidden="1">
      <c r="A434" s="11">
        <v>62943170</v>
      </c>
      <c r="B434" s="8" t="s">
        <v>208</v>
      </c>
      <c r="C434" s="8" t="s">
        <v>153</v>
      </c>
      <c r="D434" s="8" t="s">
        <v>842</v>
      </c>
      <c r="E434" s="8"/>
      <c r="F434" s="8" t="s">
        <v>17</v>
      </c>
      <c r="G434" s="8" t="s">
        <v>843</v>
      </c>
      <c r="H434" s="8" t="s">
        <v>568</v>
      </c>
      <c r="I434" s="8" t="s">
        <v>20</v>
      </c>
      <c r="J434" s="8" t="s">
        <v>21</v>
      </c>
      <c r="K434" s="8" t="s">
        <v>844</v>
      </c>
      <c r="L434" s="8"/>
      <c r="M434" s="8"/>
    </row>
    <row r="435" spans="1:13" hidden="1">
      <c r="A435" s="11">
        <v>26723387</v>
      </c>
      <c r="B435" s="8" t="s">
        <v>845</v>
      </c>
      <c r="C435" s="8" t="s">
        <v>846</v>
      </c>
      <c r="D435" s="8" t="s">
        <v>842</v>
      </c>
      <c r="E435" s="8"/>
      <c r="F435" s="8" t="s">
        <v>17</v>
      </c>
      <c r="G435" s="8" t="s">
        <v>843</v>
      </c>
      <c r="H435" s="8" t="s">
        <v>568</v>
      </c>
      <c r="I435" s="8" t="s">
        <v>20</v>
      </c>
      <c r="J435" s="8" t="s">
        <v>21</v>
      </c>
      <c r="K435" s="8" t="s">
        <v>844</v>
      </c>
      <c r="L435" s="8"/>
      <c r="M435" s="8"/>
    </row>
    <row r="436" spans="1:13" hidden="1">
      <c r="A436" s="11">
        <v>43669001</v>
      </c>
      <c r="B436" s="8" t="s">
        <v>812</v>
      </c>
      <c r="C436" s="8" t="s">
        <v>42</v>
      </c>
      <c r="D436" s="8" t="s">
        <v>842</v>
      </c>
      <c r="E436" s="8"/>
      <c r="F436" s="8" t="s">
        <v>17</v>
      </c>
      <c r="G436" s="8" t="s">
        <v>843</v>
      </c>
      <c r="H436" s="8" t="s">
        <v>568</v>
      </c>
      <c r="I436" s="8" t="s">
        <v>20</v>
      </c>
      <c r="J436" s="8" t="s">
        <v>21</v>
      </c>
      <c r="K436" s="8" t="s">
        <v>844</v>
      </c>
      <c r="L436" s="8"/>
      <c r="M436" s="8"/>
    </row>
    <row r="437" spans="1:13" hidden="1">
      <c r="A437" s="11">
        <v>10127736</v>
      </c>
      <c r="B437" s="8" t="s">
        <v>283</v>
      </c>
      <c r="C437" s="8" t="s">
        <v>847</v>
      </c>
      <c r="D437" s="8" t="s">
        <v>842</v>
      </c>
      <c r="E437" s="8"/>
      <c r="F437" s="8" t="s">
        <v>17</v>
      </c>
      <c r="G437" s="8" t="s">
        <v>843</v>
      </c>
      <c r="H437" s="8" t="s">
        <v>568</v>
      </c>
      <c r="I437" s="8" t="s">
        <v>20</v>
      </c>
      <c r="J437" s="8" t="s">
        <v>21</v>
      </c>
      <c r="K437" s="8" t="s">
        <v>844</v>
      </c>
      <c r="L437" s="8"/>
      <c r="M437" s="8"/>
    </row>
    <row r="438" spans="1:13" hidden="1">
      <c r="A438" s="11">
        <v>54252770</v>
      </c>
      <c r="B438" s="8" t="s">
        <v>848</v>
      </c>
      <c r="C438" s="8" t="s">
        <v>246</v>
      </c>
      <c r="D438" s="8" t="s">
        <v>842</v>
      </c>
      <c r="E438" s="8"/>
      <c r="F438" s="8" t="s">
        <v>17</v>
      </c>
      <c r="G438" s="8" t="s">
        <v>843</v>
      </c>
      <c r="H438" s="8" t="s">
        <v>568</v>
      </c>
      <c r="I438" s="8" t="s">
        <v>20</v>
      </c>
      <c r="J438" s="8" t="s">
        <v>21</v>
      </c>
      <c r="K438" s="8" t="s">
        <v>844</v>
      </c>
      <c r="L438" s="8"/>
      <c r="M438" s="8"/>
    </row>
    <row r="439" spans="1:13" hidden="1">
      <c r="A439" s="11">
        <v>54712534</v>
      </c>
      <c r="B439" s="8" t="s">
        <v>849</v>
      </c>
      <c r="C439" s="8" t="s">
        <v>435</v>
      </c>
      <c r="D439" s="8" t="s">
        <v>842</v>
      </c>
      <c r="E439" s="8"/>
      <c r="F439" s="8" t="s">
        <v>17</v>
      </c>
      <c r="G439" s="8" t="s">
        <v>843</v>
      </c>
      <c r="H439" s="8" t="s">
        <v>568</v>
      </c>
      <c r="I439" s="8" t="s">
        <v>20</v>
      </c>
      <c r="J439" s="8" t="s">
        <v>21</v>
      </c>
      <c r="K439" s="8" t="s">
        <v>844</v>
      </c>
      <c r="L439" s="8"/>
      <c r="M439" s="8"/>
    </row>
    <row r="440" spans="1:13" hidden="1">
      <c r="A440" s="11">
        <v>57200669</v>
      </c>
      <c r="B440" s="8" t="s">
        <v>850</v>
      </c>
      <c r="C440" s="8" t="s">
        <v>851</v>
      </c>
      <c r="D440" s="8" t="s">
        <v>842</v>
      </c>
      <c r="E440" s="8"/>
      <c r="F440" s="8" t="s">
        <v>17</v>
      </c>
      <c r="G440" s="8" t="s">
        <v>843</v>
      </c>
      <c r="H440" s="8" t="s">
        <v>568</v>
      </c>
      <c r="I440" s="8" t="s">
        <v>20</v>
      </c>
      <c r="J440" s="8" t="s">
        <v>21</v>
      </c>
      <c r="K440" s="8" t="s">
        <v>844</v>
      </c>
      <c r="L440" s="8"/>
      <c r="M440" s="8"/>
    </row>
    <row r="441" spans="1:13" hidden="1">
      <c r="A441" s="11">
        <v>17410291</v>
      </c>
      <c r="B441" s="8" t="s">
        <v>852</v>
      </c>
      <c r="C441" s="8" t="s">
        <v>853</v>
      </c>
      <c r="D441" s="8" t="s">
        <v>842</v>
      </c>
      <c r="E441" s="8"/>
      <c r="F441" s="8" t="s">
        <v>17</v>
      </c>
      <c r="G441" s="8" t="s">
        <v>843</v>
      </c>
      <c r="H441" s="8" t="s">
        <v>568</v>
      </c>
      <c r="I441" s="8" t="s">
        <v>20</v>
      </c>
      <c r="J441" s="8" t="s">
        <v>21</v>
      </c>
      <c r="K441" s="8" t="s">
        <v>844</v>
      </c>
      <c r="L441" s="8"/>
      <c r="M441" s="8"/>
    </row>
    <row r="442" spans="1:13" hidden="1">
      <c r="A442" s="11">
        <v>16462350</v>
      </c>
      <c r="B442" s="8" t="s">
        <v>854</v>
      </c>
      <c r="C442" s="8" t="s">
        <v>855</v>
      </c>
      <c r="D442" s="8" t="s">
        <v>842</v>
      </c>
      <c r="E442" s="8"/>
      <c r="F442" s="8" t="s">
        <v>17</v>
      </c>
      <c r="G442" s="8" t="s">
        <v>843</v>
      </c>
      <c r="H442" s="8" t="s">
        <v>568</v>
      </c>
      <c r="I442" s="8" t="s">
        <v>20</v>
      </c>
      <c r="J442" s="8" t="s">
        <v>21</v>
      </c>
      <c r="K442" s="8" t="s">
        <v>844</v>
      </c>
      <c r="L442" s="8"/>
      <c r="M442" s="8"/>
    </row>
    <row r="443" spans="1:13" hidden="1">
      <c r="A443" s="11">
        <v>22267272</v>
      </c>
      <c r="B443" s="8" t="s">
        <v>856</v>
      </c>
      <c r="C443" s="8" t="s">
        <v>68</v>
      </c>
      <c r="D443" s="8" t="s">
        <v>842</v>
      </c>
      <c r="E443" s="8" t="s">
        <v>17</v>
      </c>
      <c r="F443" s="8" t="s">
        <v>857</v>
      </c>
      <c r="G443" s="8">
        <v>20</v>
      </c>
      <c r="H443" s="8" t="s">
        <v>858</v>
      </c>
      <c r="I443" s="8" t="s">
        <v>20</v>
      </c>
      <c r="J443" s="8" t="s">
        <v>802</v>
      </c>
      <c r="K443" s="8" t="s">
        <v>859</v>
      </c>
      <c r="L443" s="8"/>
      <c r="M443" s="8"/>
    </row>
    <row r="444" spans="1:13" hidden="1">
      <c r="A444" s="11">
        <v>55850200</v>
      </c>
      <c r="B444" s="8" t="s">
        <v>860</v>
      </c>
      <c r="C444" s="8" t="s">
        <v>344</v>
      </c>
      <c r="D444" s="8" t="s">
        <v>842</v>
      </c>
      <c r="E444" s="8"/>
      <c r="F444" s="8" t="s">
        <v>17</v>
      </c>
      <c r="G444" s="8" t="s">
        <v>843</v>
      </c>
      <c r="H444" s="8" t="s">
        <v>568</v>
      </c>
      <c r="I444" s="8" t="s">
        <v>20</v>
      </c>
      <c r="J444" s="8" t="s">
        <v>21</v>
      </c>
      <c r="K444" s="8" t="s">
        <v>844</v>
      </c>
      <c r="L444" s="8"/>
      <c r="M444" s="8"/>
    </row>
    <row r="445" spans="1:13" hidden="1">
      <c r="A445" s="11">
        <v>5135434</v>
      </c>
      <c r="B445" s="8" t="s">
        <v>861</v>
      </c>
      <c r="C445" s="8" t="s">
        <v>847</v>
      </c>
      <c r="D445" s="8" t="s">
        <v>842</v>
      </c>
      <c r="E445" s="8"/>
      <c r="F445" s="8" t="s">
        <v>17</v>
      </c>
      <c r="G445" s="8" t="s">
        <v>843</v>
      </c>
      <c r="H445" s="8" t="s">
        <v>568</v>
      </c>
      <c r="I445" s="8" t="s">
        <v>20</v>
      </c>
      <c r="J445" s="8" t="s">
        <v>21</v>
      </c>
      <c r="K445" s="8" t="s">
        <v>844</v>
      </c>
      <c r="L445" s="8"/>
      <c r="M445" s="8"/>
    </row>
    <row r="446" spans="1:13" hidden="1">
      <c r="A446" s="11">
        <v>54661186</v>
      </c>
      <c r="B446" s="8" t="s">
        <v>620</v>
      </c>
      <c r="C446" s="8" t="s">
        <v>428</v>
      </c>
      <c r="D446" s="8" t="s">
        <v>842</v>
      </c>
      <c r="E446" s="8" t="s">
        <v>17</v>
      </c>
      <c r="F446" s="8" t="s">
        <v>857</v>
      </c>
      <c r="G446" s="8">
        <v>20</v>
      </c>
      <c r="H446" s="8" t="s">
        <v>858</v>
      </c>
      <c r="I446" s="8" t="s">
        <v>20</v>
      </c>
      <c r="J446" s="8" t="s">
        <v>802</v>
      </c>
      <c r="K446" s="8" t="s">
        <v>859</v>
      </c>
      <c r="L446" s="8"/>
      <c r="M446" s="8"/>
    </row>
    <row r="447" spans="1:13" hidden="1">
      <c r="A447" s="12">
        <v>54605084</v>
      </c>
      <c r="B447" s="9" t="s">
        <v>862</v>
      </c>
      <c r="C447" s="9" t="s">
        <v>359</v>
      </c>
      <c r="D447" s="9" t="s">
        <v>842</v>
      </c>
      <c r="E447" s="9"/>
      <c r="F447" s="9" t="s">
        <v>17</v>
      </c>
      <c r="G447" s="18" t="s">
        <v>843</v>
      </c>
      <c r="H447" s="9" t="s">
        <v>568</v>
      </c>
      <c r="I447" s="17" t="s">
        <v>20</v>
      </c>
      <c r="J447" s="9" t="s">
        <v>21</v>
      </c>
      <c r="K447" s="9" t="s">
        <v>844</v>
      </c>
      <c r="L447" s="9"/>
      <c r="M447" s="9"/>
    </row>
    <row r="448" spans="1:13" hidden="1">
      <c r="A448" s="12">
        <v>6506224</v>
      </c>
      <c r="B448" s="9" t="s">
        <v>863</v>
      </c>
      <c r="C448" s="9" t="s">
        <v>864</v>
      </c>
      <c r="D448" s="9" t="s">
        <v>842</v>
      </c>
      <c r="E448" s="9"/>
      <c r="F448" s="9" t="s">
        <v>17</v>
      </c>
      <c r="G448" s="18" t="s">
        <v>843</v>
      </c>
      <c r="H448" s="9" t="s">
        <v>568</v>
      </c>
      <c r="I448" s="17" t="s">
        <v>20</v>
      </c>
      <c r="J448" s="9" t="s">
        <v>21</v>
      </c>
      <c r="K448" s="9" t="s">
        <v>844</v>
      </c>
      <c r="L448" s="9"/>
      <c r="M448" s="9"/>
    </row>
    <row r="449" spans="1:13" hidden="1">
      <c r="A449" s="11">
        <v>52052537</v>
      </c>
      <c r="B449" s="8" t="s">
        <v>865</v>
      </c>
      <c r="C449" s="8" t="s">
        <v>866</v>
      </c>
      <c r="D449" s="8" t="s">
        <v>842</v>
      </c>
      <c r="E449" s="8"/>
      <c r="F449" s="13" t="s">
        <v>17</v>
      </c>
      <c r="G449" s="8" t="s">
        <v>843</v>
      </c>
      <c r="H449" s="8" t="s">
        <v>568</v>
      </c>
      <c r="I449" s="47" t="s">
        <v>20</v>
      </c>
      <c r="J449" s="8" t="s">
        <v>21</v>
      </c>
      <c r="K449" s="8" t="s">
        <v>844</v>
      </c>
      <c r="L449" s="9"/>
      <c r="M449" s="9"/>
    </row>
    <row r="450" spans="1:13" hidden="1">
      <c r="A450" s="11">
        <v>62542923</v>
      </c>
      <c r="B450" s="8" t="s">
        <v>867</v>
      </c>
      <c r="C450" s="8" t="s">
        <v>868</v>
      </c>
      <c r="D450" s="8" t="s">
        <v>842</v>
      </c>
      <c r="E450" s="8"/>
      <c r="F450" s="13" t="s">
        <v>17</v>
      </c>
      <c r="G450" s="8" t="s">
        <v>843</v>
      </c>
      <c r="H450" s="8" t="s">
        <v>568</v>
      </c>
      <c r="I450" s="47" t="s">
        <v>20</v>
      </c>
      <c r="J450" s="8" t="s">
        <v>21</v>
      </c>
      <c r="K450" s="8" t="s">
        <v>844</v>
      </c>
      <c r="L450" s="9"/>
      <c r="M450" s="9"/>
    </row>
    <row r="451" spans="1:13" hidden="1">
      <c r="A451" s="12">
        <v>56656689</v>
      </c>
      <c r="B451" s="9" t="s">
        <v>869</v>
      </c>
      <c r="C451" s="9" t="s">
        <v>239</v>
      </c>
      <c r="D451" s="9" t="s">
        <v>842</v>
      </c>
      <c r="E451" s="9"/>
      <c r="F451" s="9" t="s">
        <v>17</v>
      </c>
      <c r="G451" s="18" t="s">
        <v>843</v>
      </c>
      <c r="H451" s="9" t="s">
        <v>568</v>
      </c>
      <c r="I451" s="17" t="s">
        <v>20</v>
      </c>
      <c r="J451" s="9" t="s">
        <v>21</v>
      </c>
      <c r="K451" s="9" t="s">
        <v>844</v>
      </c>
      <c r="L451" s="9"/>
      <c r="M451" s="9"/>
    </row>
    <row r="452" spans="1:13" hidden="1">
      <c r="A452" s="11">
        <v>65896581</v>
      </c>
      <c r="B452" s="8" t="s">
        <v>870</v>
      </c>
      <c r="C452" s="8" t="s">
        <v>236</v>
      </c>
      <c r="D452" s="8" t="s">
        <v>842</v>
      </c>
      <c r="E452" s="8"/>
      <c r="F452" s="13" t="s">
        <v>17</v>
      </c>
      <c r="G452" s="8" t="s">
        <v>843</v>
      </c>
      <c r="H452" s="8" t="s">
        <v>568</v>
      </c>
      <c r="I452" s="47" t="s">
        <v>20</v>
      </c>
      <c r="J452" s="8" t="s">
        <v>21</v>
      </c>
      <c r="K452" s="8" t="s">
        <v>844</v>
      </c>
      <c r="L452" s="9"/>
      <c r="M452" s="9"/>
    </row>
    <row r="453" spans="1:13" hidden="1">
      <c r="A453" s="12" t="s">
        <v>871</v>
      </c>
      <c r="B453" s="9" t="s">
        <v>872</v>
      </c>
      <c r="C453" s="9" t="s">
        <v>873</v>
      </c>
      <c r="D453" s="9" t="s">
        <v>842</v>
      </c>
      <c r="E453" s="9"/>
      <c r="F453" s="9" t="s">
        <v>17</v>
      </c>
      <c r="G453" s="14" t="s">
        <v>843</v>
      </c>
      <c r="H453" s="9" t="s">
        <v>568</v>
      </c>
      <c r="I453" s="17" t="s">
        <v>20</v>
      </c>
      <c r="J453" s="9" t="s">
        <v>21</v>
      </c>
      <c r="K453" s="9" t="s">
        <v>844</v>
      </c>
      <c r="L453" s="9"/>
      <c r="M453" s="9"/>
    </row>
    <row r="454" spans="1:13" hidden="1">
      <c r="A454" s="11">
        <v>4214383</v>
      </c>
      <c r="B454" s="8" t="s">
        <v>874</v>
      </c>
      <c r="C454" s="8" t="s">
        <v>875</v>
      </c>
      <c r="D454" s="8" t="s">
        <v>842</v>
      </c>
      <c r="E454" s="8"/>
      <c r="F454" s="8" t="s">
        <v>17</v>
      </c>
      <c r="G454" s="8" t="s">
        <v>843</v>
      </c>
      <c r="H454" s="8" t="s">
        <v>568</v>
      </c>
      <c r="I454" s="8" t="s">
        <v>20</v>
      </c>
      <c r="J454" s="8" t="s">
        <v>21</v>
      </c>
      <c r="K454" s="8" t="s">
        <v>844</v>
      </c>
      <c r="L454" s="8"/>
      <c r="M454" s="8"/>
    </row>
    <row r="455" spans="1:13" hidden="1">
      <c r="A455" s="48" t="s">
        <v>876</v>
      </c>
      <c r="B455" s="8" t="s">
        <v>877</v>
      </c>
      <c r="C455" s="8" t="s">
        <v>428</v>
      </c>
      <c r="D455" s="8" t="s">
        <v>878</v>
      </c>
      <c r="E455" s="8" t="s">
        <v>17</v>
      </c>
      <c r="F455" s="8" t="s">
        <v>857</v>
      </c>
      <c r="G455" s="8">
        <v>9</v>
      </c>
      <c r="H455" s="8" t="s">
        <v>879</v>
      </c>
      <c r="I455" s="8" t="s">
        <v>20</v>
      </c>
      <c r="J455" s="8" t="s">
        <v>802</v>
      </c>
      <c r="K455" s="8" t="s">
        <v>880</v>
      </c>
      <c r="L455" s="8"/>
      <c r="M455" s="8"/>
    </row>
    <row r="456" spans="1:13" hidden="1">
      <c r="A456" s="48" t="s">
        <v>881</v>
      </c>
      <c r="B456" s="8" t="s">
        <v>877</v>
      </c>
      <c r="C456" s="8" t="s">
        <v>882</v>
      </c>
      <c r="D456" s="8" t="s">
        <v>878</v>
      </c>
      <c r="E456" s="8" t="s">
        <v>17</v>
      </c>
      <c r="F456" s="8" t="s">
        <v>857</v>
      </c>
      <c r="G456" s="8">
        <v>9</v>
      </c>
      <c r="H456" s="8" t="s">
        <v>879</v>
      </c>
      <c r="I456" s="8" t="s">
        <v>20</v>
      </c>
      <c r="J456" s="8" t="s">
        <v>802</v>
      </c>
      <c r="K456" s="8" t="s">
        <v>880</v>
      </c>
      <c r="L456" s="8"/>
      <c r="M456" s="8"/>
    </row>
    <row r="457" spans="1:13" hidden="1">
      <c r="A457" s="48" t="s">
        <v>883</v>
      </c>
      <c r="B457" s="8" t="s">
        <v>884</v>
      </c>
      <c r="C457" s="8" t="s">
        <v>153</v>
      </c>
      <c r="D457" s="8" t="s">
        <v>878</v>
      </c>
      <c r="E457" s="8" t="s">
        <v>17</v>
      </c>
      <c r="F457" s="8" t="s">
        <v>857</v>
      </c>
      <c r="G457" s="8">
        <v>12</v>
      </c>
      <c r="H457" s="8" t="s">
        <v>879</v>
      </c>
      <c r="I457" s="8" t="s">
        <v>20</v>
      </c>
      <c r="J457" s="8" t="s">
        <v>802</v>
      </c>
      <c r="K457" s="8" t="s">
        <v>880</v>
      </c>
      <c r="L457" s="8"/>
      <c r="M457" s="8"/>
    </row>
    <row r="458" spans="1:13" hidden="1">
      <c r="A458" s="6">
        <v>53376349</v>
      </c>
      <c r="B458" s="7" t="s">
        <v>885</v>
      </c>
      <c r="C458" s="7" t="s">
        <v>886</v>
      </c>
      <c r="D458" s="8" t="s">
        <v>878</v>
      </c>
      <c r="E458" s="8"/>
      <c r="F458" s="8" t="s">
        <v>17</v>
      </c>
      <c r="G458" s="8" t="s">
        <v>801</v>
      </c>
      <c r="H458" s="8" t="s">
        <v>887</v>
      </c>
      <c r="I458" s="8" t="s">
        <v>20</v>
      </c>
      <c r="J458" s="8" t="s">
        <v>21</v>
      </c>
      <c r="K458" s="8" t="s">
        <v>888</v>
      </c>
      <c r="L458" s="9"/>
      <c r="M458" s="9"/>
    </row>
    <row r="459" spans="1:13" hidden="1">
      <c r="A459" s="48" t="s">
        <v>889</v>
      </c>
      <c r="B459" s="8" t="s">
        <v>890</v>
      </c>
      <c r="C459" s="8" t="s">
        <v>527</v>
      </c>
      <c r="D459" s="8" t="s">
        <v>878</v>
      </c>
      <c r="E459" s="8"/>
      <c r="F459" s="8" t="s">
        <v>17</v>
      </c>
      <c r="G459" s="8" t="s">
        <v>891</v>
      </c>
      <c r="H459" s="8" t="s">
        <v>892</v>
      </c>
      <c r="I459" s="8" t="s">
        <v>20</v>
      </c>
      <c r="J459" s="8" t="s">
        <v>21</v>
      </c>
      <c r="K459" s="8" t="s">
        <v>893</v>
      </c>
      <c r="L459" s="8"/>
      <c r="M459" s="8"/>
    </row>
    <row r="460" spans="1:13" hidden="1">
      <c r="A460" s="12" t="s">
        <v>894</v>
      </c>
      <c r="B460" s="9" t="s">
        <v>895</v>
      </c>
      <c r="C460" s="9" t="s">
        <v>896</v>
      </c>
      <c r="D460" s="9" t="s">
        <v>878</v>
      </c>
      <c r="E460" s="9"/>
      <c r="F460" s="9" t="s">
        <v>17</v>
      </c>
      <c r="G460" s="18" t="s">
        <v>897</v>
      </c>
      <c r="H460" s="9" t="s">
        <v>898</v>
      </c>
      <c r="I460" s="17" t="s">
        <v>20</v>
      </c>
      <c r="J460" s="9" t="s">
        <v>21</v>
      </c>
      <c r="K460" s="9" t="s">
        <v>899</v>
      </c>
      <c r="L460" s="9"/>
      <c r="M460" s="9"/>
    </row>
    <row r="461" spans="1:13" hidden="1">
      <c r="A461" s="48" t="s">
        <v>900</v>
      </c>
      <c r="B461" s="8" t="s">
        <v>901</v>
      </c>
      <c r="C461" s="8" t="s">
        <v>494</v>
      </c>
      <c r="D461" s="8" t="s">
        <v>878</v>
      </c>
      <c r="E461" s="8"/>
      <c r="F461" s="8" t="s">
        <v>17</v>
      </c>
      <c r="G461" s="8" t="s">
        <v>891</v>
      </c>
      <c r="H461" s="8" t="s">
        <v>892</v>
      </c>
      <c r="I461" s="8" t="s">
        <v>20</v>
      </c>
      <c r="J461" s="8" t="s">
        <v>21</v>
      </c>
      <c r="K461" s="8" t="s">
        <v>893</v>
      </c>
      <c r="L461" s="8"/>
      <c r="M461" s="8"/>
    </row>
    <row r="462" spans="1:13" hidden="1">
      <c r="A462" s="48" t="s">
        <v>902</v>
      </c>
      <c r="B462" s="8" t="s">
        <v>903</v>
      </c>
      <c r="C462" s="8" t="s">
        <v>904</v>
      </c>
      <c r="D462" s="8" t="s">
        <v>878</v>
      </c>
      <c r="E462" s="8" t="s">
        <v>17</v>
      </c>
      <c r="F462" s="8" t="s">
        <v>857</v>
      </c>
      <c r="G462" s="8">
        <v>13</v>
      </c>
      <c r="H462" s="8" t="s">
        <v>879</v>
      </c>
      <c r="I462" s="8" t="s">
        <v>20</v>
      </c>
      <c r="J462" s="8" t="s">
        <v>802</v>
      </c>
      <c r="K462" s="8" t="s">
        <v>880</v>
      </c>
      <c r="L462" s="8"/>
      <c r="M462" s="8"/>
    </row>
    <row r="463" spans="1:13" hidden="1">
      <c r="A463" s="12" t="s">
        <v>905</v>
      </c>
      <c r="B463" s="9" t="s">
        <v>906</v>
      </c>
      <c r="C463" s="9" t="s">
        <v>565</v>
      </c>
      <c r="D463" s="9" t="s">
        <v>878</v>
      </c>
      <c r="E463" s="9"/>
      <c r="F463" s="9" t="s">
        <v>17</v>
      </c>
      <c r="G463" s="18" t="s">
        <v>897</v>
      </c>
      <c r="H463" s="9" t="s">
        <v>898</v>
      </c>
      <c r="I463" s="17" t="s">
        <v>20</v>
      </c>
      <c r="J463" s="9" t="s">
        <v>21</v>
      </c>
      <c r="K463" s="9" t="s">
        <v>899</v>
      </c>
      <c r="L463" s="9"/>
      <c r="M463" s="9"/>
    </row>
    <row r="464" spans="1:13" hidden="1">
      <c r="A464" s="48" t="s">
        <v>907</v>
      </c>
      <c r="B464" s="8" t="s">
        <v>908</v>
      </c>
      <c r="C464" s="8" t="s">
        <v>359</v>
      </c>
      <c r="D464" s="8" t="s">
        <v>878</v>
      </c>
      <c r="E464" s="8"/>
      <c r="F464" s="8" t="s">
        <v>17</v>
      </c>
      <c r="G464" s="8" t="s">
        <v>891</v>
      </c>
      <c r="H464" s="8" t="s">
        <v>892</v>
      </c>
      <c r="I464" s="8" t="s">
        <v>20</v>
      </c>
      <c r="J464" s="8" t="s">
        <v>21</v>
      </c>
      <c r="K464" s="8" t="s">
        <v>893</v>
      </c>
      <c r="L464" s="8"/>
      <c r="M464" s="8"/>
    </row>
    <row r="465" spans="1:13" hidden="1">
      <c r="A465" s="48" t="s">
        <v>909</v>
      </c>
      <c r="B465" s="8" t="s">
        <v>910</v>
      </c>
      <c r="C465" s="8" t="s">
        <v>911</v>
      </c>
      <c r="D465" s="8" t="s">
        <v>878</v>
      </c>
      <c r="E465" s="8"/>
      <c r="F465" s="8" t="s">
        <v>17</v>
      </c>
      <c r="G465" s="8" t="s">
        <v>912</v>
      </c>
      <c r="H465" s="8" t="s">
        <v>188</v>
      </c>
      <c r="I465" s="8" t="s">
        <v>20</v>
      </c>
      <c r="J465" s="8" t="s">
        <v>21</v>
      </c>
      <c r="K465" s="8" t="s">
        <v>913</v>
      </c>
      <c r="L465" s="8"/>
      <c r="M465" s="8"/>
    </row>
    <row r="466" spans="1:13" hidden="1">
      <c r="A466" s="48" t="s">
        <v>914</v>
      </c>
      <c r="B466" s="8" t="s">
        <v>915</v>
      </c>
      <c r="C466" s="8" t="s">
        <v>916</v>
      </c>
      <c r="D466" s="8" t="s">
        <v>878</v>
      </c>
      <c r="E466" s="8" t="s">
        <v>17</v>
      </c>
      <c r="F466" s="8" t="s">
        <v>857</v>
      </c>
      <c r="G466" s="8">
        <v>8</v>
      </c>
      <c r="H466" s="8" t="s">
        <v>879</v>
      </c>
      <c r="I466" s="8" t="s">
        <v>20</v>
      </c>
      <c r="J466" s="8" t="s">
        <v>802</v>
      </c>
      <c r="K466" s="8" t="s">
        <v>880</v>
      </c>
      <c r="L466" s="8"/>
      <c r="M466" s="8"/>
    </row>
    <row r="467" spans="1:13" hidden="1">
      <c r="A467" s="12">
        <v>17437666</v>
      </c>
      <c r="B467" s="9" t="s">
        <v>915</v>
      </c>
      <c r="C467" s="9" t="s">
        <v>917</v>
      </c>
      <c r="D467" s="9" t="s">
        <v>878</v>
      </c>
      <c r="E467" s="9" t="s">
        <v>17</v>
      </c>
      <c r="F467" s="9" t="s">
        <v>857</v>
      </c>
      <c r="G467" s="18" t="s">
        <v>918</v>
      </c>
      <c r="H467" s="9" t="s">
        <v>879</v>
      </c>
      <c r="I467" s="17" t="s">
        <v>20</v>
      </c>
      <c r="J467" s="9" t="s">
        <v>802</v>
      </c>
      <c r="K467" s="9" t="s">
        <v>880</v>
      </c>
      <c r="L467" s="9"/>
      <c r="M467" s="9"/>
    </row>
    <row r="468" spans="1:13" hidden="1">
      <c r="A468" s="11">
        <v>323447250</v>
      </c>
      <c r="B468" s="8" t="s">
        <v>919</v>
      </c>
      <c r="C468" s="8" t="s">
        <v>242</v>
      </c>
      <c r="D468" s="8" t="s">
        <v>878</v>
      </c>
      <c r="E468" s="8"/>
      <c r="F468" s="8" t="s">
        <v>140</v>
      </c>
      <c r="G468" s="8" t="s">
        <v>920</v>
      </c>
      <c r="H468" s="8" t="s">
        <v>921</v>
      </c>
      <c r="I468" s="8" t="s">
        <v>20</v>
      </c>
      <c r="J468" s="8" t="s">
        <v>21</v>
      </c>
      <c r="K468" s="8" t="s">
        <v>922</v>
      </c>
      <c r="L468" s="9"/>
      <c r="M468" s="9"/>
    </row>
    <row r="469" spans="1:13" hidden="1">
      <c r="A469" s="10">
        <v>69371417</v>
      </c>
      <c r="B469" s="7" t="s">
        <v>252</v>
      </c>
      <c r="C469" s="7" t="s">
        <v>527</v>
      </c>
      <c r="D469" s="6" t="s">
        <v>878</v>
      </c>
      <c r="E469" s="7"/>
      <c r="F469" s="7" t="s">
        <v>17</v>
      </c>
      <c r="G469" s="8" t="s">
        <v>801</v>
      </c>
      <c r="H469" s="8" t="s">
        <v>887</v>
      </c>
      <c r="I469" s="8" t="s">
        <v>20</v>
      </c>
      <c r="J469" s="8" t="s">
        <v>21</v>
      </c>
      <c r="K469" s="8" t="s">
        <v>888</v>
      </c>
      <c r="L469" s="8"/>
      <c r="M469" s="8"/>
    </row>
    <row r="470" spans="1:13" hidden="1">
      <c r="A470" s="10">
        <v>50744994</v>
      </c>
      <c r="B470" s="7" t="s">
        <v>704</v>
      </c>
      <c r="C470" s="7" t="s">
        <v>337</v>
      </c>
      <c r="D470" s="8" t="s">
        <v>878</v>
      </c>
      <c r="E470" s="8"/>
      <c r="F470" s="8" t="s">
        <v>17</v>
      </c>
      <c r="G470" s="8" t="s">
        <v>801</v>
      </c>
      <c r="H470" s="8" t="s">
        <v>887</v>
      </c>
      <c r="I470" s="8" t="s">
        <v>20</v>
      </c>
      <c r="J470" s="8" t="s">
        <v>21</v>
      </c>
      <c r="K470" s="8" t="s">
        <v>888</v>
      </c>
      <c r="L470" s="9"/>
      <c r="M470" s="9"/>
    </row>
    <row r="471" spans="1:13" hidden="1">
      <c r="A471" s="12">
        <v>1192954</v>
      </c>
      <c r="B471" s="9" t="s">
        <v>923</v>
      </c>
      <c r="C471" s="9" t="s">
        <v>313</v>
      </c>
      <c r="D471" s="9" t="s">
        <v>878</v>
      </c>
      <c r="E471" s="9" t="s">
        <v>17</v>
      </c>
      <c r="F471" s="9" t="s">
        <v>857</v>
      </c>
      <c r="G471" s="18" t="s">
        <v>924</v>
      </c>
      <c r="H471" s="9" t="s">
        <v>879</v>
      </c>
      <c r="I471" s="17" t="s">
        <v>20</v>
      </c>
      <c r="J471" s="9" t="s">
        <v>802</v>
      </c>
      <c r="K471" s="9" t="s">
        <v>880</v>
      </c>
      <c r="L471" s="8"/>
      <c r="M471" s="8"/>
    </row>
    <row r="472" spans="1:13" hidden="1">
      <c r="A472" s="10">
        <v>69371417</v>
      </c>
      <c r="B472" s="7" t="s">
        <v>252</v>
      </c>
      <c r="C472" s="7" t="s">
        <v>527</v>
      </c>
      <c r="D472" s="8" t="s">
        <v>878</v>
      </c>
      <c r="E472" s="8"/>
      <c r="F472" s="8" t="s">
        <v>17</v>
      </c>
      <c r="G472" s="8" t="s">
        <v>801</v>
      </c>
      <c r="H472" s="8" t="s">
        <v>887</v>
      </c>
      <c r="I472" s="8" t="s">
        <v>20</v>
      </c>
      <c r="J472" s="8" t="s">
        <v>21</v>
      </c>
      <c r="K472" s="8" t="s">
        <v>888</v>
      </c>
      <c r="L472" s="8"/>
      <c r="M472" s="8"/>
    </row>
    <row r="473" spans="1:13" hidden="1">
      <c r="A473" s="12">
        <v>15671811</v>
      </c>
      <c r="B473" s="9" t="s">
        <v>925</v>
      </c>
      <c r="C473" s="9" t="s">
        <v>77</v>
      </c>
      <c r="D473" s="9" t="s">
        <v>878</v>
      </c>
      <c r="E473" s="9" t="s">
        <v>17</v>
      </c>
      <c r="F473" s="9" t="s">
        <v>857</v>
      </c>
      <c r="G473" s="18" t="s">
        <v>926</v>
      </c>
      <c r="H473" s="9" t="s">
        <v>879</v>
      </c>
      <c r="I473" s="17" t="s">
        <v>20</v>
      </c>
      <c r="J473" s="9" t="s">
        <v>802</v>
      </c>
      <c r="K473" s="9" t="s">
        <v>880</v>
      </c>
      <c r="L473" s="9"/>
      <c r="M473" s="9"/>
    </row>
    <row r="474" spans="1:13" hidden="1">
      <c r="A474" s="12">
        <v>51756443</v>
      </c>
      <c r="B474" s="9" t="s">
        <v>927</v>
      </c>
      <c r="C474" s="9" t="s">
        <v>486</v>
      </c>
      <c r="D474" s="9" t="s">
        <v>878</v>
      </c>
      <c r="E474" s="9" t="s">
        <v>17</v>
      </c>
      <c r="F474" s="9" t="s">
        <v>857</v>
      </c>
      <c r="G474" s="18" t="s">
        <v>918</v>
      </c>
      <c r="H474" s="9" t="s">
        <v>879</v>
      </c>
      <c r="I474" s="17" t="s">
        <v>20</v>
      </c>
      <c r="J474" s="9" t="s">
        <v>802</v>
      </c>
      <c r="K474" s="9" t="s">
        <v>880</v>
      </c>
      <c r="L474" s="9"/>
      <c r="M474" s="9"/>
    </row>
    <row r="475" spans="1:13" hidden="1">
      <c r="A475" s="12">
        <v>8367989</v>
      </c>
      <c r="B475" s="9" t="s">
        <v>928</v>
      </c>
      <c r="C475" s="9" t="s">
        <v>929</v>
      </c>
      <c r="D475" s="9" t="s">
        <v>878</v>
      </c>
      <c r="E475" s="9" t="s">
        <v>17</v>
      </c>
      <c r="F475" s="9" t="s">
        <v>857</v>
      </c>
      <c r="G475" s="18" t="s">
        <v>930</v>
      </c>
      <c r="H475" s="9" t="s">
        <v>879</v>
      </c>
      <c r="I475" s="17" t="s">
        <v>20</v>
      </c>
      <c r="J475" s="9" t="s">
        <v>802</v>
      </c>
      <c r="K475" s="9" t="s">
        <v>880</v>
      </c>
      <c r="L475" s="9"/>
      <c r="M475" s="9"/>
    </row>
    <row r="476" spans="1:13" hidden="1">
      <c r="A476" s="12" t="s">
        <v>931</v>
      </c>
      <c r="B476" s="9" t="s">
        <v>153</v>
      </c>
      <c r="C476" s="9" t="s">
        <v>468</v>
      </c>
      <c r="D476" s="9" t="s">
        <v>878</v>
      </c>
      <c r="E476" s="9"/>
      <c r="F476" s="9" t="s">
        <v>17</v>
      </c>
      <c r="G476" s="14" t="s">
        <v>368</v>
      </c>
      <c r="H476" s="9" t="s">
        <v>369</v>
      </c>
      <c r="I476" s="17" t="s">
        <v>20</v>
      </c>
      <c r="J476" s="9" t="s">
        <v>21</v>
      </c>
      <c r="K476" s="9" t="s">
        <v>370</v>
      </c>
      <c r="L476" s="9"/>
      <c r="M476" s="9"/>
    </row>
    <row r="477" spans="1:13" s="19" customFormat="1" hidden="1">
      <c r="A477" s="12">
        <v>67111203</v>
      </c>
      <c r="B477" s="9" t="s">
        <v>932</v>
      </c>
      <c r="C477" s="9" t="s">
        <v>165</v>
      </c>
      <c r="D477" s="9" t="s">
        <v>878</v>
      </c>
      <c r="E477" s="9" t="s">
        <v>17</v>
      </c>
      <c r="F477" s="9" t="s">
        <v>857</v>
      </c>
      <c r="G477" s="18" t="s">
        <v>926</v>
      </c>
      <c r="H477" s="9" t="s">
        <v>879</v>
      </c>
      <c r="I477" s="17" t="s">
        <v>20</v>
      </c>
      <c r="J477" s="9" t="s">
        <v>802</v>
      </c>
      <c r="K477" s="9" t="s">
        <v>880</v>
      </c>
      <c r="L477" s="9"/>
      <c r="M477" s="9"/>
    </row>
    <row r="478" spans="1:13" hidden="1">
      <c r="A478" s="12">
        <v>13585013</v>
      </c>
      <c r="B478" s="9" t="s">
        <v>933</v>
      </c>
      <c r="C478" s="9" t="s">
        <v>934</v>
      </c>
      <c r="D478" s="9" t="s">
        <v>878</v>
      </c>
      <c r="E478" s="9" t="s">
        <v>17</v>
      </c>
      <c r="F478" s="9" t="s">
        <v>857</v>
      </c>
      <c r="G478" s="18" t="s">
        <v>926</v>
      </c>
      <c r="H478" s="9" t="s">
        <v>879</v>
      </c>
      <c r="I478" s="17" t="s">
        <v>20</v>
      </c>
      <c r="J478" s="9" t="s">
        <v>802</v>
      </c>
      <c r="K478" s="9" t="s">
        <v>880</v>
      </c>
      <c r="L478" s="9"/>
      <c r="M478" s="9"/>
    </row>
    <row r="479" spans="1:13" hidden="1">
      <c r="A479" s="12">
        <v>49552631</v>
      </c>
      <c r="B479" s="9" t="s">
        <v>935</v>
      </c>
      <c r="C479" s="9" t="s">
        <v>846</v>
      </c>
      <c r="D479" s="9" t="s">
        <v>878</v>
      </c>
      <c r="E479" s="9" t="s">
        <v>17</v>
      </c>
      <c r="F479" s="9" t="s">
        <v>857</v>
      </c>
      <c r="G479" s="18" t="s">
        <v>924</v>
      </c>
      <c r="H479" s="9" t="s">
        <v>879</v>
      </c>
      <c r="I479" s="17" t="s">
        <v>20</v>
      </c>
      <c r="J479" s="9" t="s">
        <v>802</v>
      </c>
      <c r="K479" s="9" t="s">
        <v>880</v>
      </c>
      <c r="L479" s="8"/>
      <c r="M479" s="8"/>
    </row>
    <row r="480" spans="1:13" hidden="1">
      <c r="A480" s="23">
        <v>64453780</v>
      </c>
      <c r="B480" s="20" t="s">
        <v>936</v>
      </c>
      <c r="C480" s="20" t="s">
        <v>219</v>
      </c>
      <c r="D480" s="8" t="s">
        <v>878</v>
      </c>
      <c r="E480" s="8"/>
      <c r="F480" s="9" t="s">
        <v>17</v>
      </c>
      <c r="G480" s="8" t="s">
        <v>937</v>
      </c>
      <c r="H480" s="8" t="s">
        <v>938</v>
      </c>
      <c r="I480" s="9" t="s">
        <v>20</v>
      </c>
      <c r="J480" s="13" t="s">
        <v>21</v>
      </c>
      <c r="K480" s="8" t="s">
        <v>892</v>
      </c>
      <c r="L480" s="9"/>
      <c r="M480" s="9"/>
    </row>
    <row r="481" spans="1:13" hidden="1">
      <c r="A481" s="48" t="s">
        <v>939</v>
      </c>
      <c r="B481" s="8" t="s">
        <v>940</v>
      </c>
      <c r="C481" s="8" t="s">
        <v>941</v>
      </c>
      <c r="D481" s="8" t="s">
        <v>878</v>
      </c>
      <c r="E481" s="8"/>
      <c r="F481" s="8" t="s">
        <v>17</v>
      </c>
      <c r="G481" s="8" t="s">
        <v>937</v>
      </c>
      <c r="H481" s="8" t="s">
        <v>938</v>
      </c>
      <c r="I481" s="8" t="s">
        <v>20</v>
      </c>
      <c r="J481" s="8" t="s">
        <v>21</v>
      </c>
      <c r="K481" s="8" t="s">
        <v>892</v>
      </c>
      <c r="L481" s="8"/>
      <c r="M481" s="8"/>
    </row>
    <row r="482" spans="1:13" hidden="1">
      <c r="A482" s="12">
        <v>14652218</v>
      </c>
      <c r="B482" s="9" t="s">
        <v>942</v>
      </c>
      <c r="C482" s="9" t="s">
        <v>123</v>
      </c>
      <c r="D482" s="9" t="s">
        <v>878</v>
      </c>
      <c r="E482" s="9" t="s">
        <v>17</v>
      </c>
      <c r="F482" s="9" t="s">
        <v>857</v>
      </c>
      <c r="G482" s="18" t="s">
        <v>930</v>
      </c>
      <c r="H482" s="9" t="s">
        <v>879</v>
      </c>
      <c r="I482" s="17" t="s">
        <v>20</v>
      </c>
      <c r="J482" s="9" t="s">
        <v>802</v>
      </c>
      <c r="K482" s="9" t="s">
        <v>880</v>
      </c>
      <c r="L482" s="8"/>
      <c r="M482" s="8"/>
    </row>
    <row r="483" spans="1:13" hidden="1">
      <c r="A483" s="48" t="s">
        <v>943</v>
      </c>
      <c r="B483" s="8" t="s">
        <v>944</v>
      </c>
      <c r="C483" s="8" t="s">
        <v>186</v>
      </c>
      <c r="D483" s="8" t="s">
        <v>878</v>
      </c>
      <c r="E483" s="8" t="s">
        <v>17</v>
      </c>
      <c r="F483" s="8" t="s">
        <v>857</v>
      </c>
      <c r="G483" s="8">
        <v>12</v>
      </c>
      <c r="H483" s="8" t="s">
        <v>879</v>
      </c>
      <c r="I483" s="8" t="s">
        <v>20</v>
      </c>
      <c r="J483" s="8" t="s">
        <v>802</v>
      </c>
      <c r="K483" s="8" t="s">
        <v>880</v>
      </c>
      <c r="L483" s="8"/>
      <c r="M483" s="8"/>
    </row>
    <row r="484" spans="1:13" hidden="1">
      <c r="A484" s="12">
        <v>688910010</v>
      </c>
      <c r="B484" s="9" t="s">
        <v>945</v>
      </c>
      <c r="C484" s="9" t="s">
        <v>946</v>
      </c>
      <c r="D484" s="9" t="s">
        <v>878</v>
      </c>
      <c r="E484" s="9" t="s">
        <v>17</v>
      </c>
      <c r="F484" s="9" t="s">
        <v>857</v>
      </c>
      <c r="G484" s="18" t="s">
        <v>930</v>
      </c>
      <c r="H484" s="9" t="s">
        <v>879</v>
      </c>
      <c r="I484" s="17" t="s">
        <v>20</v>
      </c>
      <c r="J484" s="9" t="s">
        <v>802</v>
      </c>
      <c r="K484" s="9" t="s">
        <v>880</v>
      </c>
      <c r="L484" s="9"/>
      <c r="M484" s="9"/>
    </row>
    <row r="485" spans="1:13" hidden="1">
      <c r="A485" s="48" t="s">
        <v>947</v>
      </c>
      <c r="B485" s="8" t="s">
        <v>948</v>
      </c>
      <c r="C485" s="8" t="s">
        <v>542</v>
      </c>
      <c r="D485" s="8" t="s">
        <v>878</v>
      </c>
      <c r="E485" s="8" t="s">
        <v>17</v>
      </c>
      <c r="F485" s="8" t="s">
        <v>857</v>
      </c>
      <c r="G485" s="8">
        <v>10</v>
      </c>
      <c r="H485" s="8" t="s">
        <v>879</v>
      </c>
      <c r="I485" s="8" t="s">
        <v>20</v>
      </c>
      <c r="J485" s="8" t="s">
        <v>802</v>
      </c>
      <c r="K485" s="8" t="s">
        <v>880</v>
      </c>
      <c r="L485" s="8"/>
      <c r="M485" s="8"/>
    </row>
    <row r="486" spans="1:13" hidden="1">
      <c r="A486" s="12" t="s">
        <v>949</v>
      </c>
      <c r="B486" s="9" t="s">
        <v>950</v>
      </c>
      <c r="C486" s="9" t="s">
        <v>951</v>
      </c>
      <c r="D486" s="9" t="s">
        <v>878</v>
      </c>
      <c r="E486" s="9"/>
      <c r="F486" s="9" t="s">
        <v>17</v>
      </c>
      <c r="G486" s="14" t="s">
        <v>368</v>
      </c>
      <c r="H486" s="9" t="s">
        <v>369</v>
      </c>
      <c r="I486" s="17" t="s">
        <v>20</v>
      </c>
      <c r="J486" s="9" t="s">
        <v>21</v>
      </c>
      <c r="K486" s="9" t="s">
        <v>370</v>
      </c>
      <c r="L486" s="9"/>
      <c r="M486" s="9"/>
    </row>
    <row r="487" spans="1:13" hidden="1">
      <c r="A487" s="23">
        <v>7993645</v>
      </c>
      <c r="B487" s="20" t="s">
        <v>950</v>
      </c>
      <c r="C487" s="20" t="s">
        <v>473</v>
      </c>
      <c r="D487" s="8" t="s">
        <v>878</v>
      </c>
      <c r="E487" s="8"/>
      <c r="F487" s="17" t="s">
        <v>17</v>
      </c>
      <c r="G487" s="8" t="s">
        <v>937</v>
      </c>
      <c r="H487" s="8" t="s">
        <v>938</v>
      </c>
      <c r="I487" s="17" t="s">
        <v>20</v>
      </c>
      <c r="J487" s="13" t="s">
        <v>21</v>
      </c>
      <c r="K487" s="8" t="s">
        <v>892</v>
      </c>
      <c r="L487" s="9"/>
      <c r="M487" s="9"/>
    </row>
    <row r="488" spans="1:13" hidden="1">
      <c r="A488" s="11">
        <v>1245638</v>
      </c>
      <c r="B488" s="8" t="s">
        <v>952</v>
      </c>
      <c r="C488" s="8" t="s">
        <v>953</v>
      </c>
      <c r="D488" s="8" t="s">
        <v>878</v>
      </c>
      <c r="E488" s="8"/>
      <c r="F488" s="8" t="s">
        <v>140</v>
      </c>
      <c r="G488" s="8" t="s">
        <v>920</v>
      </c>
      <c r="H488" s="8" t="s">
        <v>921</v>
      </c>
      <c r="I488" s="8" t="s">
        <v>20</v>
      </c>
      <c r="J488" s="8" t="s">
        <v>21</v>
      </c>
      <c r="K488" s="8" t="s">
        <v>922</v>
      </c>
      <c r="L488" s="9"/>
      <c r="M488" s="9" t="s">
        <v>202</v>
      </c>
    </row>
    <row r="489" spans="1:13" hidden="1">
      <c r="A489" s="10">
        <v>1245638</v>
      </c>
      <c r="B489" s="7" t="s">
        <v>952</v>
      </c>
      <c r="C489" s="7" t="s">
        <v>127</v>
      </c>
      <c r="D489" s="8" t="s">
        <v>878</v>
      </c>
      <c r="E489" s="8"/>
      <c r="F489" s="8" t="s">
        <v>17</v>
      </c>
      <c r="G489" s="8" t="s">
        <v>801</v>
      </c>
      <c r="H489" s="8" t="s">
        <v>887</v>
      </c>
      <c r="I489" s="8" t="s">
        <v>20</v>
      </c>
      <c r="J489" s="8" t="s">
        <v>21</v>
      </c>
      <c r="K489" s="8" t="s">
        <v>888</v>
      </c>
      <c r="L489" s="9"/>
      <c r="M489" s="9"/>
    </row>
    <row r="490" spans="1:13" hidden="1">
      <c r="A490" s="12">
        <v>126183440</v>
      </c>
      <c r="B490" s="9" t="s">
        <v>954</v>
      </c>
      <c r="C490" s="9" t="s">
        <v>955</v>
      </c>
      <c r="D490" s="9" t="s">
        <v>878</v>
      </c>
      <c r="E490" s="9" t="s">
        <v>17</v>
      </c>
      <c r="F490" s="9" t="s">
        <v>857</v>
      </c>
      <c r="G490" s="18" t="s">
        <v>918</v>
      </c>
      <c r="H490" s="9" t="s">
        <v>879</v>
      </c>
      <c r="I490" s="17" t="s">
        <v>20</v>
      </c>
      <c r="J490" s="9" t="s">
        <v>802</v>
      </c>
      <c r="K490" s="9" t="s">
        <v>880</v>
      </c>
      <c r="L490" s="9"/>
      <c r="M490" s="9"/>
    </row>
    <row r="491" spans="1:13" hidden="1">
      <c r="A491" s="12">
        <v>15117096</v>
      </c>
      <c r="B491" s="9" t="s">
        <v>956</v>
      </c>
      <c r="C491" s="9" t="s">
        <v>957</v>
      </c>
      <c r="D491" s="9" t="s">
        <v>878</v>
      </c>
      <c r="E491" s="9" t="s">
        <v>17</v>
      </c>
      <c r="F491" s="9" t="s">
        <v>857</v>
      </c>
      <c r="G491" s="18" t="s">
        <v>926</v>
      </c>
      <c r="H491" s="9" t="s">
        <v>879</v>
      </c>
      <c r="I491" s="17" t="s">
        <v>20</v>
      </c>
      <c r="J491" s="9" t="s">
        <v>802</v>
      </c>
      <c r="K491" s="9" t="s">
        <v>880</v>
      </c>
      <c r="L491" s="9"/>
      <c r="M491" s="9"/>
    </row>
    <row r="492" spans="1:13" hidden="1">
      <c r="A492" s="12">
        <v>26710970</v>
      </c>
      <c r="B492" s="9" t="s">
        <v>958</v>
      </c>
      <c r="C492" s="9" t="s">
        <v>959</v>
      </c>
      <c r="D492" s="9" t="s">
        <v>878</v>
      </c>
      <c r="E492" s="9" t="s">
        <v>17</v>
      </c>
      <c r="F492" s="9" t="s">
        <v>857</v>
      </c>
      <c r="G492" s="18" t="s">
        <v>924</v>
      </c>
      <c r="H492" s="9" t="s">
        <v>879</v>
      </c>
      <c r="I492" s="17" t="s">
        <v>20</v>
      </c>
      <c r="J492" s="9" t="s">
        <v>802</v>
      </c>
      <c r="K492" s="9" t="s">
        <v>880</v>
      </c>
      <c r="L492" s="9"/>
      <c r="M492" s="9"/>
    </row>
    <row r="493" spans="1:13" hidden="1">
      <c r="A493" s="11">
        <v>50326487</v>
      </c>
      <c r="B493" s="8" t="s">
        <v>960</v>
      </c>
      <c r="C493" s="8" t="s">
        <v>156</v>
      </c>
      <c r="D493" s="8" t="s">
        <v>878</v>
      </c>
      <c r="E493" s="8"/>
      <c r="F493" s="13" t="s">
        <v>17</v>
      </c>
      <c r="G493" s="8" t="s">
        <v>891</v>
      </c>
      <c r="H493" s="8" t="s">
        <v>892</v>
      </c>
      <c r="I493" s="13" t="s">
        <v>20</v>
      </c>
      <c r="J493" s="8" t="s">
        <v>21</v>
      </c>
      <c r="K493" s="8" t="s">
        <v>893</v>
      </c>
      <c r="L493" s="9"/>
      <c r="M493" s="9" t="s">
        <v>202</v>
      </c>
    </row>
    <row r="494" spans="1:13" hidden="1">
      <c r="A494" s="12">
        <v>448276320</v>
      </c>
      <c r="B494" s="9" t="s">
        <v>961</v>
      </c>
      <c r="C494" s="9" t="s">
        <v>156</v>
      </c>
      <c r="D494" s="9" t="s">
        <v>878</v>
      </c>
      <c r="E494" s="9" t="s">
        <v>17</v>
      </c>
      <c r="F494" s="9" t="s">
        <v>857</v>
      </c>
      <c r="G494" s="18" t="s">
        <v>918</v>
      </c>
      <c r="H494" s="9" t="s">
        <v>879</v>
      </c>
      <c r="I494" s="17" t="s">
        <v>20</v>
      </c>
      <c r="J494" s="9" t="s">
        <v>802</v>
      </c>
      <c r="K494" s="9" t="s">
        <v>880</v>
      </c>
      <c r="L494" s="9"/>
      <c r="M494" s="9"/>
    </row>
    <row r="495" spans="1:13" hidden="1">
      <c r="A495" s="10" t="s">
        <v>962</v>
      </c>
      <c r="B495" s="7" t="s">
        <v>963</v>
      </c>
      <c r="C495" s="7" t="s">
        <v>156</v>
      </c>
      <c r="D495" s="8" t="s">
        <v>878</v>
      </c>
      <c r="E495" s="8"/>
      <c r="F495" s="8" t="s">
        <v>17</v>
      </c>
      <c r="G495" s="8" t="s">
        <v>801</v>
      </c>
      <c r="H495" s="8" t="s">
        <v>887</v>
      </c>
      <c r="I495" s="8" t="s">
        <v>20</v>
      </c>
      <c r="J495" s="8" t="s">
        <v>21</v>
      </c>
      <c r="K495" s="8" t="s">
        <v>888</v>
      </c>
      <c r="L495" s="9"/>
      <c r="M495" s="9"/>
    </row>
    <row r="496" spans="1:13" hidden="1">
      <c r="A496" s="10">
        <v>52876091</v>
      </c>
      <c r="B496" s="7" t="s">
        <v>964</v>
      </c>
      <c r="C496" s="7" t="s">
        <v>307</v>
      </c>
      <c r="D496" s="8" t="s">
        <v>878</v>
      </c>
      <c r="E496" s="8"/>
      <c r="F496" s="8" t="s">
        <v>17</v>
      </c>
      <c r="G496" s="8" t="s">
        <v>801</v>
      </c>
      <c r="H496" s="8" t="s">
        <v>887</v>
      </c>
      <c r="I496" s="8" t="s">
        <v>20</v>
      </c>
      <c r="J496" s="8" t="s">
        <v>21</v>
      </c>
      <c r="K496" s="8" t="s">
        <v>888</v>
      </c>
      <c r="L496" s="9"/>
      <c r="M496" s="9"/>
    </row>
    <row r="497" spans="1:13" hidden="1">
      <c r="A497" s="12">
        <v>3057551</v>
      </c>
      <c r="B497" s="9" t="s">
        <v>965</v>
      </c>
      <c r="C497" s="9" t="s">
        <v>153</v>
      </c>
      <c r="D497" s="9" t="s">
        <v>878</v>
      </c>
      <c r="E497" s="9" t="s">
        <v>17</v>
      </c>
      <c r="F497" s="9" t="s">
        <v>857</v>
      </c>
      <c r="G497" s="18" t="s">
        <v>966</v>
      </c>
      <c r="H497" s="9" t="s">
        <v>879</v>
      </c>
      <c r="I497" s="17" t="s">
        <v>20</v>
      </c>
      <c r="J497" s="9" t="s">
        <v>802</v>
      </c>
      <c r="K497" s="9" t="s">
        <v>880</v>
      </c>
      <c r="L497" s="9"/>
      <c r="M497" s="9"/>
    </row>
    <row r="498" spans="1:13" hidden="1">
      <c r="A498" s="11">
        <v>15330822</v>
      </c>
      <c r="B498" s="8" t="s">
        <v>967</v>
      </c>
      <c r="C498" s="8" t="s">
        <v>968</v>
      </c>
      <c r="D498" s="8" t="s">
        <v>878</v>
      </c>
      <c r="E498" s="8"/>
      <c r="F498" s="13" t="s">
        <v>17</v>
      </c>
      <c r="G498" s="8" t="s">
        <v>891</v>
      </c>
      <c r="H498" s="8" t="s">
        <v>892</v>
      </c>
      <c r="I498" s="47" t="s">
        <v>20</v>
      </c>
      <c r="J498" s="8" t="s">
        <v>21</v>
      </c>
      <c r="K498" s="8" t="s">
        <v>893</v>
      </c>
      <c r="L498" s="9"/>
      <c r="M498" s="9"/>
    </row>
    <row r="499" spans="1:13" hidden="1">
      <c r="A499" s="12" t="s">
        <v>969</v>
      </c>
      <c r="B499" s="9" t="s">
        <v>970</v>
      </c>
      <c r="C499" s="9" t="s">
        <v>971</v>
      </c>
      <c r="D499" s="9" t="s">
        <v>878</v>
      </c>
      <c r="E499" s="9"/>
      <c r="F499" s="9" t="s">
        <v>17</v>
      </c>
      <c r="G499" s="14" t="s">
        <v>368</v>
      </c>
      <c r="H499" s="9" t="s">
        <v>369</v>
      </c>
      <c r="I499" s="17" t="s">
        <v>20</v>
      </c>
      <c r="J499" s="9" t="s">
        <v>21</v>
      </c>
      <c r="K499" s="9" t="s">
        <v>370</v>
      </c>
      <c r="L499" s="9"/>
      <c r="M499" s="9"/>
    </row>
    <row r="500" spans="1:13" hidden="1">
      <c r="A500" s="10">
        <v>8346959</v>
      </c>
      <c r="B500" s="7" t="s">
        <v>408</v>
      </c>
      <c r="C500" s="7" t="s">
        <v>147</v>
      </c>
      <c r="D500" s="8" t="s">
        <v>878</v>
      </c>
      <c r="E500" s="8"/>
      <c r="F500" s="8" t="s">
        <v>17</v>
      </c>
      <c r="G500" s="8" t="s">
        <v>801</v>
      </c>
      <c r="H500" s="8" t="s">
        <v>887</v>
      </c>
      <c r="I500" s="8" t="s">
        <v>20</v>
      </c>
      <c r="J500" s="8" t="s">
        <v>21</v>
      </c>
      <c r="K500" s="8" t="s">
        <v>888</v>
      </c>
      <c r="L500" s="9"/>
      <c r="M500" s="9"/>
    </row>
    <row r="501" spans="1:13" hidden="1">
      <c r="A501" s="12">
        <v>7320765</v>
      </c>
      <c r="B501" s="9" t="s">
        <v>972</v>
      </c>
      <c r="C501" s="9" t="s">
        <v>88</v>
      </c>
      <c r="D501" s="9" t="s">
        <v>878</v>
      </c>
      <c r="E501" s="9" t="s">
        <v>17</v>
      </c>
      <c r="F501" s="9" t="s">
        <v>857</v>
      </c>
      <c r="G501" s="18" t="s">
        <v>918</v>
      </c>
      <c r="H501" s="9" t="s">
        <v>879</v>
      </c>
      <c r="I501" s="17" t="s">
        <v>20</v>
      </c>
      <c r="J501" s="9" t="s">
        <v>802</v>
      </c>
      <c r="K501" s="9" t="s">
        <v>880</v>
      </c>
      <c r="L501" s="8"/>
      <c r="M501" s="8"/>
    </row>
    <row r="502" spans="1:13" hidden="1">
      <c r="A502" s="12" t="s">
        <v>973</v>
      </c>
      <c r="B502" s="9" t="s">
        <v>419</v>
      </c>
      <c r="C502" s="9" t="s">
        <v>974</v>
      </c>
      <c r="D502" s="9" t="s">
        <v>878</v>
      </c>
      <c r="E502" s="9"/>
      <c r="F502" s="9" t="s">
        <v>17</v>
      </c>
      <c r="G502" s="14" t="s">
        <v>368</v>
      </c>
      <c r="H502" s="9" t="s">
        <v>369</v>
      </c>
      <c r="I502" s="17" t="s">
        <v>20</v>
      </c>
      <c r="J502" s="9" t="s">
        <v>21</v>
      </c>
      <c r="K502" s="9" t="s">
        <v>370</v>
      </c>
      <c r="L502" s="9"/>
      <c r="M502" s="9"/>
    </row>
    <row r="503" spans="1:13" hidden="1">
      <c r="A503" s="12">
        <v>17622952</v>
      </c>
      <c r="B503" s="9" t="s">
        <v>975</v>
      </c>
      <c r="C503" s="9" t="s">
        <v>976</v>
      </c>
      <c r="D503" s="9" t="s">
        <v>878</v>
      </c>
      <c r="E503" s="9" t="s">
        <v>17</v>
      </c>
      <c r="F503" s="9" t="s">
        <v>857</v>
      </c>
      <c r="G503" s="18" t="s">
        <v>966</v>
      </c>
      <c r="H503" s="9" t="s">
        <v>879</v>
      </c>
      <c r="I503" s="17" t="s">
        <v>20</v>
      </c>
      <c r="J503" s="9" t="s">
        <v>802</v>
      </c>
      <c r="K503" s="9" t="s">
        <v>880</v>
      </c>
      <c r="L503" s="9"/>
      <c r="M503" s="9"/>
    </row>
    <row r="504" spans="1:13" hidden="1">
      <c r="A504" s="12">
        <v>72822539</v>
      </c>
      <c r="B504" s="9" t="s">
        <v>977</v>
      </c>
      <c r="C504" s="9" t="s">
        <v>866</v>
      </c>
      <c r="D504" s="9" t="s">
        <v>878</v>
      </c>
      <c r="E504" s="9"/>
      <c r="F504" s="9" t="s">
        <v>17</v>
      </c>
      <c r="G504" s="14" t="s">
        <v>978</v>
      </c>
      <c r="H504" s="9" t="s">
        <v>370</v>
      </c>
      <c r="I504" s="17" t="s">
        <v>20</v>
      </c>
      <c r="J504" s="9" t="s">
        <v>21</v>
      </c>
      <c r="K504" s="9" t="s">
        <v>324</v>
      </c>
      <c r="L504" s="8"/>
      <c r="M504" s="8"/>
    </row>
    <row r="505" spans="1:13" hidden="1">
      <c r="A505" s="12">
        <v>50551100</v>
      </c>
      <c r="B505" s="9" t="s">
        <v>979</v>
      </c>
      <c r="C505" s="9" t="s">
        <v>505</v>
      </c>
      <c r="D505" s="9" t="s">
        <v>878</v>
      </c>
      <c r="E505" s="9" t="s">
        <v>17</v>
      </c>
      <c r="F505" s="9" t="s">
        <v>857</v>
      </c>
      <c r="G505" s="18" t="s">
        <v>926</v>
      </c>
      <c r="H505" s="9" t="s">
        <v>879</v>
      </c>
      <c r="I505" s="17" t="s">
        <v>20</v>
      </c>
      <c r="J505" s="9" t="s">
        <v>802</v>
      </c>
      <c r="K505" s="9" t="s">
        <v>880</v>
      </c>
      <c r="L505" s="9"/>
      <c r="M505" s="9"/>
    </row>
    <row r="506" spans="1:13" hidden="1">
      <c r="A506" s="12">
        <v>313960452</v>
      </c>
      <c r="B506" s="9" t="s">
        <v>980</v>
      </c>
      <c r="C506" s="9" t="s">
        <v>981</v>
      </c>
      <c r="D506" s="9" t="s">
        <v>878</v>
      </c>
      <c r="E506" s="9" t="s">
        <v>17</v>
      </c>
      <c r="F506" s="9" t="s">
        <v>857</v>
      </c>
      <c r="G506" s="18" t="s">
        <v>966</v>
      </c>
      <c r="H506" s="9" t="s">
        <v>879</v>
      </c>
      <c r="I506" s="17" t="s">
        <v>20</v>
      </c>
      <c r="J506" s="9" t="s">
        <v>802</v>
      </c>
      <c r="K506" s="9" t="s">
        <v>880</v>
      </c>
      <c r="L506" s="9"/>
      <c r="M506" s="9"/>
    </row>
    <row r="507" spans="1:13" hidden="1">
      <c r="A507" s="12">
        <v>8701187</v>
      </c>
      <c r="B507" s="9" t="s">
        <v>982</v>
      </c>
      <c r="C507" s="9" t="s">
        <v>167</v>
      </c>
      <c r="D507" s="9" t="s">
        <v>878</v>
      </c>
      <c r="E507" s="9" t="s">
        <v>17</v>
      </c>
      <c r="F507" s="9" t="s">
        <v>857</v>
      </c>
      <c r="G507" s="18" t="s">
        <v>926</v>
      </c>
      <c r="H507" s="9" t="s">
        <v>879</v>
      </c>
      <c r="I507" s="17" t="s">
        <v>20</v>
      </c>
      <c r="J507" s="9" t="s">
        <v>802</v>
      </c>
      <c r="K507" s="9" t="s">
        <v>880</v>
      </c>
      <c r="L507" s="9"/>
      <c r="M507" s="9"/>
    </row>
    <row r="508" spans="1:13" hidden="1">
      <c r="A508" s="46">
        <v>16380362</v>
      </c>
      <c r="B508" s="20" t="s">
        <v>983</v>
      </c>
      <c r="C508" s="20" t="s">
        <v>14</v>
      </c>
      <c r="D508" s="21" t="s">
        <v>878</v>
      </c>
      <c r="E508" s="8"/>
      <c r="F508" s="8" t="s">
        <v>17</v>
      </c>
      <c r="G508" s="8" t="s">
        <v>984</v>
      </c>
      <c r="H508" s="8" t="s">
        <v>830</v>
      </c>
      <c r="I508" s="8" t="s">
        <v>20</v>
      </c>
      <c r="J508" s="8" t="s">
        <v>21</v>
      </c>
      <c r="K508" s="8" t="s">
        <v>985</v>
      </c>
      <c r="L508" s="8"/>
      <c r="M508" s="8"/>
    </row>
    <row r="509" spans="1:13" hidden="1">
      <c r="A509" s="12" t="s">
        <v>986</v>
      </c>
      <c r="B509" s="9" t="s">
        <v>987</v>
      </c>
      <c r="C509" s="9" t="s">
        <v>988</v>
      </c>
      <c r="D509" s="9" t="s">
        <v>878</v>
      </c>
      <c r="E509" s="9"/>
      <c r="F509" s="9" t="s">
        <v>17</v>
      </c>
      <c r="G509" s="14" t="s">
        <v>368</v>
      </c>
      <c r="H509" s="9" t="s">
        <v>369</v>
      </c>
      <c r="I509" s="17" t="s">
        <v>20</v>
      </c>
      <c r="J509" s="9" t="s">
        <v>21</v>
      </c>
      <c r="K509" s="9" t="s">
        <v>370</v>
      </c>
      <c r="L509" s="9"/>
      <c r="M509" s="9"/>
    </row>
    <row r="510" spans="1:13" hidden="1">
      <c r="A510" s="12" t="s">
        <v>989</v>
      </c>
      <c r="B510" s="9" t="s">
        <v>838</v>
      </c>
      <c r="C510" s="9" t="s">
        <v>990</v>
      </c>
      <c r="D510" s="9" t="s">
        <v>878</v>
      </c>
      <c r="E510" s="9"/>
      <c r="F510" s="9" t="s">
        <v>17</v>
      </c>
      <c r="G510" s="14" t="s">
        <v>368</v>
      </c>
      <c r="H510" s="9" t="s">
        <v>369</v>
      </c>
      <c r="I510" s="17" t="s">
        <v>20</v>
      </c>
      <c r="J510" s="9" t="s">
        <v>21</v>
      </c>
      <c r="K510" s="9" t="s">
        <v>370</v>
      </c>
      <c r="L510" s="9"/>
      <c r="M510" s="9"/>
    </row>
    <row r="511" spans="1:13" hidden="1">
      <c r="A511" s="23">
        <v>3665270</v>
      </c>
      <c r="B511" s="20" t="s">
        <v>991</v>
      </c>
      <c r="C511" s="20" t="s">
        <v>14</v>
      </c>
      <c r="D511" s="8" t="s">
        <v>878</v>
      </c>
      <c r="E511" s="8"/>
      <c r="F511" s="13" t="s">
        <v>17</v>
      </c>
      <c r="G511" s="8" t="s">
        <v>937</v>
      </c>
      <c r="H511" s="8" t="s">
        <v>938</v>
      </c>
      <c r="I511" s="13" t="s">
        <v>20</v>
      </c>
      <c r="J511" s="13" t="s">
        <v>21</v>
      </c>
      <c r="K511" s="8" t="s">
        <v>892</v>
      </c>
      <c r="L511" s="8"/>
      <c r="M511" s="8"/>
    </row>
    <row r="512" spans="1:13" hidden="1">
      <c r="A512" s="12" t="s">
        <v>992</v>
      </c>
      <c r="B512" s="9" t="s">
        <v>993</v>
      </c>
      <c r="C512" s="9" t="s">
        <v>525</v>
      </c>
      <c r="D512" s="9" t="s">
        <v>878</v>
      </c>
      <c r="E512" s="9"/>
      <c r="F512" s="9" t="s">
        <v>17</v>
      </c>
      <c r="G512" s="14" t="s">
        <v>368</v>
      </c>
      <c r="H512" s="9" t="s">
        <v>369</v>
      </c>
      <c r="I512" s="17" t="s">
        <v>20</v>
      </c>
      <c r="J512" s="9" t="s">
        <v>21</v>
      </c>
      <c r="K512" s="9" t="s">
        <v>370</v>
      </c>
      <c r="L512" s="9"/>
      <c r="M512" s="9"/>
    </row>
    <row r="513" spans="1:13" hidden="1">
      <c r="A513" s="12" t="s">
        <v>994</v>
      </c>
      <c r="B513" s="9" t="s">
        <v>993</v>
      </c>
      <c r="C513" s="9" t="s">
        <v>995</v>
      </c>
      <c r="D513" s="9" t="s">
        <v>878</v>
      </c>
      <c r="E513" s="9"/>
      <c r="F513" s="9" t="s">
        <v>17</v>
      </c>
      <c r="G513" s="14" t="s">
        <v>368</v>
      </c>
      <c r="H513" s="9" t="s">
        <v>369</v>
      </c>
      <c r="I513" s="17" t="s">
        <v>20</v>
      </c>
      <c r="J513" s="9" t="s">
        <v>21</v>
      </c>
      <c r="K513" s="9" t="s">
        <v>370</v>
      </c>
      <c r="L513" s="9"/>
      <c r="M513" s="9"/>
    </row>
    <row r="514" spans="1:13" hidden="1">
      <c r="A514" s="6">
        <v>7371784</v>
      </c>
      <c r="B514" s="7" t="s">
        <v>996</v>
      </c>
      <c r="C514" s="7" t="s">
        <v>156</v>
      </c>
      <c r="D514" s="8" t="s">
        <v>878</v>
      </c>
      <c r="E514" s="8"/>
      <c r="F514" s="8" t="s">
        <v>17</v>
      </c>
      <c r="G514" s="8" t="s">
        <v>801</v>
      </c>
      <c r="H514" s="8" t="s">
        <v>887</v>
      </c>
      <c r="I514" s="8" t="s">
        <v>20</v>
      </c>
      <c r="J514" s="8" t="s">
        <v>21</v>
      </c>
      <c r="K514" s="8" t="s">
        <v>888</v>
      </c>
      <c r="L514" s="9"/>
      <c r="M514" s="9"/>
    </row>
    <row r="515" spans="1:13" hidden="1">
      <c r="A515" s="11">
        <v>13603683</v>
      </c>
      <c r="B515" s="8" t="s">
        <v>997</v>
      </c>
      <c r="C515" s="8" t="s">
        <v>998</v>
      </c>
      <c r="D515" s="8" t="s">
        <v>878</v>
      </c>
      <c r="E515" s="8"/>
      <c r="F515" s="13" t="s">
        <v>17</v>
      </c>
      <c r="G515" s="8" t="s">
        <v>891</v>
      </c>
      <c r="H515" s="8" t="s">
        <v>892</v>
      </c>
      <c r="I515" s="47" t="s">
        <v>20</v>
      </c>
      <c r="J515" s="8" t="s">
        <v>21</v>
      </c>
      <c r="K515" s="8" t="s">
        <v>893</v>
      </c>
      <c r="L515" s="8"/>
      <c r="M515" s="8"/>
    </row>
    <row r="516" spans="1:13" hidden="1">
      <c r="A516" s="12">
        <v>26699256</v>
      </c>
      <c r="B516" s="9" t="s">
        <v>122</v>
      </c>
      <c r="C516" s="9" t="s">
        <v>123</v>
      </c>
      <c r="D516" s="9" t="s">
        <v>878</v>
      </c>
      <c r="E516" s="9" t="s">
        <v>17</v>
      </c>
      <c r="F516" s="9" t="s">
        <v>857</v>
      </c>
      <c r="G516" s="18" t="s">
        <v>966</v>
      </c>
      <c r="H516" s="9" t="s">
        <v>879</v>
      </c>
      <c r="I516" s="17" t="s">
        <v>20</v>
      </c>
      <c r="J516" s="9" t="s">
        <v>802</v>
      </c>
      <c r="K516" s="9" t="s">
        <v>880</v>
      </c>
      <c r="L516" s="9"/>
      <c r="M516" s="9"/>
    </row>
    <row r="517" spans="1:13" hidden="1">
      <c r="A517" s="12">
        <v>30089536</v>
      </c>
      <c r="B517" s="9" t="s">
        <v>999</v>
      </c>
      <c r="C517" s="9" t="s">
        <v>88</v>
      </c>
      <c r="D517" s="9" t="s">
        <v>878</v>
      </c>
      <c r="E517" s="9" t="s">
        <v>17</v>
      </c>
      <c r="F517" s="9" t="s">
        <v>857</v>
      </c>
      <c r="G517" s="18" t="s">
        <v>930</v>
      </c>
      <c r="H517" s="9" t="s">
        <v>879</v>
      </c>
      <c r="I517" s="17" t="s">
        <v>20</v>
      </c>
      <c r="J517" s="9" t="s">
        <v>802</v>
      </c>
      <c r="K517" s="9" t="s">
        <v>880</v>
      </c>
      <c r="L517" s="8"/>
      <c r="M517" s="8"/>
    </row>
    <row r="518" spans="1:13" hidden="1">
      <c r="A518" s="12" t="s">
        <v>1000</v>
      </c>
      <c r="B518" s="9" t="s">
        <v>1001</v>
      </c>
      <c r="C518" s="9" t="s">
        <v>236</v>
      </c>
      <c r="D518" s="9" t="s">
        <v>878</v>
      </c>
      <c r="E518" s="9"/>
      <c r="F518" s="9" t="s">
        <v>17</v>
      </c>
      <c r="G518" s="14" t="s">
        <v>912</v>
      </c>
      <c r="H518" s="9" t="s">
        <v>188</v>
      </c>
      <c r="I518" s="17" t="s">
        <v>20</v>
      </c>
      <c r="J518" s="9" t="s">
        <v>21</v>
      </c>
      <c r="K518" s="9" t="s">
        <v>913</v>
      </c>
      <c r="L518" s="8"/>
      <c r="M518" s="8"/>
    </row>
    <row r="519" spans="1:13" hidden="1">
      <c r="A519" s="12">
        <v>65246035</v>
      </c>
      <c r="B519" s="9" t="s">
        <v>1002</v>
      </c>
      <c r="C519" s="9" t="s">
        <v>88</v>
      </c>
      <c r="D519" s="9" t="s">
        <v>878</v>
      </c>
      <c r="E519" s="9" t="s">
        <v>17</v>
      </c>
      <c r="F519" s="9" t="s">
        <v>857</v>
      </c>
      <c r="G519" s="18" t="s">
        <v>924</v>
      </c>
      <c r="H519" s="9" t="s">
        <v>879</v>
      </c>
      <c r="I519" s="17" t="s">
        <v>20</v>
      </c>
      <c r="J519" s="9" t="s">
        <v>802</v>
      </c>
      <c r="K519" s="9" t="s">
        <v>880</v>
      </c>
      <c r="L519" s="9"/>
      <c r="M519" s="9"/>
    </row>
    <row r="520" spans="1:13" hidden="1">
      <c r="A520" s="6">
        <v>43888398</v>
      </c>
      <c r="B520" s="7" t="s">
        <v>1003</v>
      </c>
      <c r="C520" s="7" t="s">
        <v>186</v>
      </c>
      <c r="D520" s="8" t="s">
        <v>878</v>
      </c>
      <c r="E520" s="8"/>
      <c r="F520" s="8" t="s">
        <v>17</v>
      </c>
      <c r="G520" s="8" t="s">
        <v>801</v>
      </c>
      <c r="H520" s="8" t="s">
        <v>887</v>
      </c>
      <c r="I520" s="8" t="s">
        <v>20</v>
      </c>
      <c r="J520" s="8" t="s">
        <v>21</v>
      </c>
      <c r="K520" s="8" t="s">
        <v>888</v>
      </c>
      <c r="L520" s="8"/>
      <c r="M520" s="8"/>
    </row>
    <row r="521" spans="1:13" hidden="1">
      <c r="A521" s="6">
        <v>43288398</v>
      </c>
      <c r="B521" s="7" t="s">
        <v>1003</v>
      </c>
      <c r="C521" s="7" t="s">
        <v>186</v>
      </c>
      <c r="D521" s="8" t="s">
        <v>878</v>
      </c>
      <c r="E521" s="8"/>
      <c r="F521" s="8" t="s">
        <v>17</v>
      </c>
      <c r="G521" s="8" t="s">
        <v>1004</v>
      </c>
      <c r="H521" s="8" t="s">
        <v>1005</v>
      </c>
      <c r="I521" s="8" t="s">
        <v>20</v>
      </c>
      <c r="J521" s="8" t="s">
        <v>21</v>
      </c>
      <c r="K521" s="8" t="s">
        <v>1006</v>
      </c>
      <c r="L521" s="8"/>
      <c r="M521" s="8"/>
    </row>
    <row r="522" spans="1:13" hidden="1">
      <c r="A522" s="12" t="s">
        <v>1007</v>
      </c>
      <c r="B522" s="9" t="s">
        <v>537</v>
      </c>
      <c r="C522" s="9" t="s">
        <v>101</v>
      </c>
      <c r="D522" s="9" t="s">
        <v>878</v>
      </c>
      <c r="E522" s="9"/>
      <c r="F522" s="9" t="s">
        <v>17</v>
      </c>
      <c r="G522" s="14" t="s">
        <v>368</v>
      </c>
      <c r="H522" s="9" t="s">
        <v>369</v>
      </c>
      <c r="I522" s="17" t="s">
        <v>20</v>
      </c>
      <c r="J522" s="9" t="s">
        <v>21</v>
      </c>
      <c r="K522" s="9" t="s">
        <v>370</v>
      </c>
      <c r="L522" s="9"/>
      <c r="M522" s="9"/>
    </row>
    <row r="523" spans="1:13" hidden="1">
      <c r="A523" s="12" t="s">
        <v>1008</v>
      </c>
      <c r="B523" s="9" t="s">
        <v>537</v>
      </c>
      <c r="C523" s="9" t="s">
        <v>357</v>
      </c>
      <c r="D523" s="9" t="s">
        <v>878</v>
      </c>
      <c r="E523" s="9"/>
      <c r="F523" s="9" t="s">
        <v>17</v>
      </c>
      <c r="G523" s="14" t="s">
        <v>368</v>
      </c>
      <c r="H523" s="9" t="s">
        <v>369</v>
      </c>
      <c r="I523" s="17" t="s">
        <v>20</v>
      </c>
      <c r="J523" s="9" t="s">
        <v>21</v>
      </c>
      <c r="K523" s="9" t="s">
        <v>370</v>
      </c>
      <c r="L523" s="9"/>
      <c r="M523" s="9"/>
    </row>
    <row r="524" spans="1:13" hidden="1">
      <c r="A524" s="23">
        <v>26034454</v>
      </c>
      <c r="B524" s="20" t="s">
        <v>130</v>
      </c>
      <c r="C524" s="20" t="s">
        <v>15</v>
      </c>
      <c r="D524" s="8" t="s">
        <v>878</v>
      </c>
      <c r="E524" s="8"/>
      <c r="F524" s="9" t="s">
        <v>17</v>
      </c>
      <c r="G524" s="8" t="s">
        <v>937</v>
      </c>
      <c r="H524" s="8" t="s">
        <v>938</v>
      </c>
      <c r="I524" s="9" t="s">
        <v>20</v>
      </c>
      <c r="J524" s="13" t="s">
        <v>21</v>
      </c>
      <c r="K524" s="8" t="s">
        <v>892</v>
      </c>
      <c r="L524" s="9"/>
      <c r="M524" s="9" t="s">
        <v>202</v>
      </c>
    </row>
    <row r="525" spans="1:13" hidden="1">
      <c r="A525" s="12">
        <v>74628934</v>
      </c>
      <c r="B525" s="9" t="s">
        <v>1009</v>
      </c>
      <c r="C525" s="9" t="s">
        <v>565</v>
      </c>
      <c r="D525" s="9" t="s">
        <v>878</v>
      </c>
      <c r="E525" s="9" t="s">
        <v>17</v>
      </c>
      <c r="F525" s="9" t="s">
        <v>857</v>
      </c>
      <c r="G525" s="18" t="s">
        <v>930</v>
      </c>
      <c r="H525" s="9" t="s">
        <v>879</v>
      </c>
      <c r="I525" s="17" t="s">
        <v>20</v>
      </c>
      <c r="J525" s="9" t="s">
        <v>802</v>
      </c>
      <c r="K525" s="9" t="s">
        <v>880</v>
      </c>
      <c r="L525" s="9"/>
      <c r="M525" s="9" t="s">
        <v>202</v>
      </c>
    </row>
    <row r="526" spans="1:13" hidden="1">
      <c r="A526" s="12" t="s">
        <v>1010</v>
      </c>
      <c r="B526" s="9" t="s">
        <v>1011</v>
      </c>
      <c r="C526" s="9" t="s">
        <v>1012</v>
      </c>
      <c r="D526" s="9" t="s">
        <v>1013</v>
      </c>
      <c r="E526" s="9"/>
      <c r="F526" s="9" t="s">
        <v>17</v>
      </c>
      <c r="G526" s="14" t="s">
        <v>1014</v>
      </c>
      <c r="H526" s="9" t="s">
        <v>1015</v>
      </c>
      <c r="I526" s="17" t="s">
        <v>20</v>
      </c>
      <c r="J526" s="9" t="s">
        <v>21</v>
      </c>
      <c r="K526" s="9" t="s">
        <v>1016</v>
      </c>
      <c r="L526" s="9"/>
      <c r="M526" s="9" t="s">
        <v>202</v>
      </c>
    </row>
    <row r="527" spans="1:13" hidden="1">
      <c r="A527" s="12">
        <v>125129680</v>
      </c>
      <c r="B527" s="9" t="s">
        <v>945</v>
      </c>
      <c r="C527" s="9" t="s">
        <v>1017</v>
      </c>
      <c r="D527" s="9" t="s">
        <v>1018</v>
      </c>
      <c r="E527" s="9" t="s">
        <v>17</v>
      </c>
      <c r="F527" s="9" t="s">
        <v>857</v>
      </c>
      <c r="G527" s="18" t="s">
        <v>1019</v>
      </c>
      <c r="H527" s="9" t="s">
        <v>879</v>
      </c>
      <c r="I527" s="17" t="s">
        <v>20</v>
      </c>
      <c r="J527" s="9" t="s">
        <v>802</v>
      </c>
      <c r="K527" s="9" t="s">
        <v>1020</v>
      </c>
      <c r="L527" s="9"/>
      <c r="M527" s="9"/>
    </row>
    <row r="528" spans="1:13" hidden="1">
      <c r="A528" s="12">
        <v>13221411</v>
      </c>
      <c r="B528" s="9" t="s">
        <v>950</v>
      </c>
      <c r="C528" s="9" t="s">
        <v>473</v>
      </c>
      <c r="D528" s="9" t="s">
        <v>1018</v>
      </c>
      <c r="E528" s="9" t="s">
        <v>17</v>
      </c>
      <c r="F528" s="9" t="s">
        <v>857</v>
      </c>
      <c r="G528" s="18">
        <v>11</v>
      </c>
      <c r="H528" s="9" t="s">
        <v>879</v>
      </c>
      <c r="I528" s="17" t="s">
        <v>20</v>
      </c>
      <c r="J528" s="9" t="s">
        <v>802</v>
      </c>
      <c r="K528" s="9" t="s">
        <v>1020</v>
      </c>
      <c r="L528" s="9"/>
      <c r="M528" s="9"/>
    </row>
    <row r="529" spans="1:13" hidden="1">
      <c r="A529" s="12">
        <v>5244637</v>
      </c>
      <c r="B529" s="9" t="s">
        <v>950</v>
      </c>
      <c r="C529" s="9" t="s">
        <v>1021</v>
      </c>
      <c r="D529" s="9" t="s">
        <v>1018</v>
      </c>
      <c r="E529" s="9" t="s">
        <v>17</v>
      </c>
      <c r="F529" s="9" t="s">
        <v>857</v>
      </c>
      <c r="G529" s="18">
        <v>11</v>
      </c>
      <c r="H529" s="9" t="s">
        <v>879</v>
      </c>
      <c r="I529" s="17" t="s">
        <v>20</v>
      </c>
      <c r="J529" s="9" t="s">
        <v>802</v>
      </c>
      <c r="K529" s="9" t="s">
        <v>1020</v>
      </c>
      <c r="L529" s="9"/>
      <c r="M529" s="9"/>
    </row>
    <row r="530" spans="1:13" hidden="1">
      <c r="A530" s="12">
        <v>51810000</v>
      </c>
      <c r="B530" s="9" t="s">
        <v>970</v>
      </c>
      <c r="C530" s="9" t="s">
        <v>971</v>
      </c>
      <c r="D530" s="9" t="s">
        <v>1018</v>
      </c>
      <c r="E530" s="9" t="s">
        <v>17</v>
      </c>
      <c r="F530" s="9" t="s">
        <v>857</v>
      </c>
      <c r="G530" s="18">
        <v>11</v>
      </c>
      <c r="H530" s="9" t="s">
        <v>879</v>
      </c>
      <c r="I530" s="17" t="s">
        <v>20</v>
      </c>
      <c r="J530" s="9" t="s">
        <v>802</v>
      </c>
      <c r="K530" s="9" t="s">
        <v>1020</v>
      </c>
      <c r="L530" s="8"/>
      <c r="M530" s="8"/>
    </row>
    <row r="531" spans="1:13" hidden="1">
      <c r="A531" s="12">
        <v>72822539</v>
      </c>
      <c r="B531" s="9" t="s">
        <v>419</v>
      </c>
      <c r="C531" s="9" t="s">
        <v>376</v>
      </c>
      <c r="D531" s="9" t="s">
        <v>1018</v>
      </c>
      <c r="E531" s="9" t="s">
        <v>17</v>
      </c>
      <c r="F531" s="9" t="s">
        <v>857</v>
      </c>
      <c r="G531" s="18">
        <v>11</v>
      </c>
      <c r="H531" s="9" t="s">
        <v>879</v>
      </c>
      <c r="I531" s="17" t="s">
        <v>20</v>
      </c>
      <c r="J531" s="9" t="s">
        <v>802</v>
      </c>
      <c r="K531" s="9" t="s">
        <v>1020</v>
      </c>
      <c r="L531" s="8"/>
      <c r="M531" s="8"/>
    </row>
    <row r="532" spans="1:13" hidden="1">
      <c r="A532" s="12">
        <v>62714449</v>
      </c>
      <c r="B532" s="9" t="s">
        <v>977</v>
      </c>
      <c r="C532" s="9" t="s">
        <v>210</v>
      </c>
      <c r="D532" s="9" t="s">
        <v>1018</v>
      </c>
      <c r="E532" s="9" t="s">
        <v>17</v>
      </c>
      <c r="F532" s="9" t="s">
        <v>17</v>
      </c>
      <c r="G532" s="18" t="s">
        <v>351</v>
      </c>
      <c r="H532" s="9" t="s">
        <v>352</v>
      </c>
      <c r="I532" s="17" t="s">
        <v>20</v>
      </c>
      <c r="J532" s="9" t="s">
        <v>802</v>
      </c>
      <c r="K532" s="9" t="s">
        <v>1020</v>
      </c>
      <c r="L532" s="9"/>
      <c r="M532" s="9"/>
    </row>
    <row r="533" spans="1:13" hidden="1">
      <c r="A533" s="14">
        <v>332319565</v>
      </c>
      <c r="B533" s="9" t="s">
        <v>1011</v>
      </c>
      <c r="C533" s="9" t="s">
        <v>1012</v>
      </c>
      <c r="D533" s="9" t="s">
        <v>1018</v>
      </c>
      <c r="E533" s="9"/>
      <c r="F533" s="9" t="s">
        <v>17</v>
      </c>
      <c r="G533" s="14" t="s">
        <v>1014</v>
      </c>
      <c r="H533" s="9" t="s">
        <v>1015</v>
      </c>
      <c r="I533" s="17" t="s">
        <v>20</v>
      </c>
      <c r="J533" s="9" t="s">
        <v>21</v>
      </c>
      <c r="K533" s="9" t="s">
        <v>1016</v>
      </c>
      <c r="L533" s="9"/>
      <c r="M533" s="9" t="s">
        <v>202</v>
      </c>
    </row>
    <row r="534" spans="1:13" hidden="1">
      <c r="A534" s="48">
        <v>30216557</v>
      </c>
      <c r="B534" s="9" t="s">
        <v>1022</v>
      </c>
      <c r="C534" s="9" t="s">
        <v>1023</v>
      </c>
      <c r="D534" s="9" t="s">
        <v>1018</v>
      </c>
      <c r="E534" s="9" t="s">
        <v>17</v>
      </c>
      <c r="F534" s="9" t="s">
        <v>857</v>
      </c>
      <c r="G534" s="18">
        <v>11</v>
      </c>
      <c r="H534" s="9" t="s">
        <v>879</v>
      </c>
      <c r="I534" s="17" t="s">
        <v>20</v>
      </c>
      <c r="J534" s="9" t="s">
        <v>802</v>
      </c>
      <c r="K534" s="9" t="s">
        <v>1020</v>
      </c>
      <c r="L534" s="8"/>
      <c r="M534" s="8"/>
    </row>
    <row r="535" spans="1:13" hidden="1">
      <c r="A535" s="12"/>
      <c r="B535" s="9"/>
      <c r="C535" s="9"/>
      <c r="D535" s="9" t="s">
        <v>1024</v>
      </c>
      <c r="E535" s="9"/>
      <c r="F535" s="9"/>
      <c r="G535" s="18"/>
      <c r="H535" s="9"/>
      <c r="I535" s="17"/>
      <c r="J535" s="9"/>
      <c r="K535" s="9"/>
      <c r="L535" s="9"/>
      <c r="M535" s="9"/>
    </row>
    <row r="536" spans="1:13" hidden="1">
      <c r="A536" s="12"/>
      <c r="B536" s="9"/>
      <c r="C536" s="9"/>
      <c r="D536" s="9" t="s">
        <v>1025</v>
      </c>
      <c r="E536" s="9"/>
      <c r="F536" s="9"/>
      <c r="G536" s="18"/>
      <c r="H536" s="9"/>
      <c r="I536" s="17"/>
      <c r="J536" s="9"/>
      <c r="K536" s="9"/>
      <c r="L536" s="8"/>
      <c r="M536" s="8"/>
    </row>
    <row r="537" spans="1:13" hidden="1">
      <c r="A537" s="10">
        <v>27528058</v>
      </c>
      <c r="B537" s="7" t="s">
        <v>1026</v>
      </c>
      <c r="C537" s="7" t="s">
        <v>1027</v>
      </c>
      <c r="D537" s="7" t="s">
        <v>1028</v>
      </c>
      <c r="E537" s="8"/>
      <c r="F537" s="8" t="s">
        <v>17</v>
      </c>
      <c r="G537" s="8" t="s">
        <v>1029</v>
      </c>
      <c r="H537" s="8" t="s">
        <v>580</v>
      </c>
      <c r="I537" s="8" t="s">
        <v>20</v>
      </c>
      <c r="J537" s="8" t="s">
        <v>21</v>
      </c>
      <c r="K537" s="8" t="s">
        <v>830</v>
      </c>
      <c r="L537" s="9"/>
      <c r="M537" s="9"/>
    </row>
    <row r="538" spans="1:13" hidden="1">
      <c r="A538" s="29">
        <v>15257157</v>
      </c>
      <c r="B538" s="9" t="s">
        <v>1030</v>
      </c>
      <c r="C538" s="9" t="s">
        <v>1031</v>
      </c>
      <c r="D538" s="9" t="s">
        <v>1028</v>
      </c>
      <c r="E538" s="9"/>
      <c r="F538" s="9" t="s">
        <v>17</v>
      </c>
      <c r="G538" s="14" t="s">
        <v>574</v>
      </c>
      <c r="H538" s="24" t="s">
        <v>276</v>
      </c>
      <c r="I538" s="17" t="s">
        <v>20</v>
      </c>
      <c r="J538" s="9" t="s">
        <v>21</v>
      </c>
      <c r="K538" s="9" t="s">
        <v>277</v>
      </c>
      <c r="L538" s="8"/>
      <c r="M538" s="8"/>
    </row>
    <row r="539" spans="1:13" hidden="1">
      <c r="A539" s="29">
        <v>53853065</v>
      </c>
      <c r="B539" s="9" t="s">
        <v>1032</v>
      </c>
      <c r="C539" s="9" t="s">
        <v>1033</v>
      </c>
      <c r="D539" s="9" t="s">
        <v>1028</v>
      </c>
      <c r="E539" s="40"/>
      <c r="F539" s="9" t="s">
        <v>17</v>
      </c>
      <c r="G539" s="14" t="s">
        <v>807</v>
      </c>
      <c r="H539" s="9" t="s">
        <v>560</v>
      </c>
      <c r="I539" s="17" t="s">
        <v>20</v>
      </c>
      <c r="J539" s="9" t="s">
        <v>21</v>
      </c>
      <c r="K539" s="9" t="s">
        <v>369</v>
      </c>
      <c r="L539" s="9"/>
      <c r="M539" s="9"/>
    </row>
    <row r="540" spans="1:13" hidden="1">
      <c r="A540" s="29">
        <v>35693480</v>
      </c>
      <c r="B540" s="9" t="s">
        <v>1034</v>
      </c>
      <c r="C540" s="9" t="s">
        <v>1035</v>
      </c>
      <c r="D540" s="9" t="s">
        <v>1028</v>
      </c>
      <c r="E540" s="40"/>
      <c r="F540" s="9" t="s">
        <v>17</v>
      </c>
      <c r="G540" s="14" t="s">
        <v>807</v>
      </c>
      <c r="H540" s="9" t="s">
        <v>560</v>
      </c>
      <c r="I540" s="17" t="s">
        <v>20</v>
      </c>
      <c r="J540" s="9" t="s">
        <v>21</v>
      </c>
      <c r="K540" s="9" t="s">
        <v>369</v>
      </c>
      <c r="L540" s="9"/>
      <c r="M540" s="9"/>
    </row>
    <row r="541" spans="1:13" hidden="1">
      <c r="A541" s="29">
        <v>57040867</v>
      </c>
      <c r="B541" s="9" t="s">
        <v>1036</v>
      </c>
      <c r="C541" s="9" t="s">
        <v>1037</v>
      </c>
      <c r="D541" s="9" t="s">
        <v>1028</v>
      </c>
      <c r="E541" s="40"/>
      <c r="F541" s="9" t="s">
        <v>17</v>
      </c>
      <c r="G541" s="14" t="s">
        <v>807</v>
      </c>
      <c r="H541" s="9" t="s">
        <v>560</v>
      </c>
      <c r="I541" s="17" t="s">
        <v>20</v>
      </c>
      <c r="J541" s="9" t="s">
        <v>21</v>
      </c>
      <c r="K541" s="9" t="s">
        <v>369</v>
      </c>
      <c r="L541" s="8"/>
      <c r="M541" s="8"/>
    </row>
    <row r="542" spans="1:13" hidden="1">
      <c r="A542" s="29">
        <v>5601711</v>
      </c>
      <c r="B542" s="9" t="s">
        <v>1038</v>
      </c>
      <c r="C542" s="9" t="s">
        <v>1039</v>
      </c>
      <c r="D542" s="9" t="s">
        <v>1028</v>
      </c>
      <c r="E542" s="40"/>
      <c r="F542" s="9" t="s">
        <v>17</v>
      </c>
      <c r="G542" s="14" t="s">
        <v>807</v>
      </c>
      <c r="H542" s="9" t="s">
        <v>560</v>
      </c>
      <c r="I542" s="17" t="s">
        <v>20</v>
      </c>
      <c r="J542" s="9" t="s">
        <v>21</v>
      </c>
      <c r="K542" s="9" t="s">
        <v>369</v>
      </c>
      <c r="L542" s="8"/>
      <c r="M542" s="8"/>
    </row>
    <row r="543" spans="1:13" hidden="1">
      <c r="A543" s="6">
        <v>23381502</v>
      </c>
      <c r="B543" s="7" t="s">
        <v>1040</v>
      </c>
      <c r="C543" s="7" t="s">
        <v>1041</v>
      </c>
      <c r="D543" s="7" t="s">
        <v>1028</v>
      </c>
      <c r="E543" s="8"/>
      <c r="F543" s="8" t="s">
        <v>17</v>
      </c>
      <c r="G543" s="8" t="s">
        <v>1029</v>
      </c>
      <c r="H543" s="8" t="s">
        <v>580</v>
      </c>
      <c r="I543" s="8" t="s">
        <v>20</v>
      </c>
      <c r="J543" s="8" t="s">
        <v>21</v>
      </c>
      <c r="K543" s="8" t="s">
        <v>830</v>
      </c>
      <c r="L543" s="9"/>
      <c r="M543" s="9"/>
    </row>
    <row r="544" spans="1:13" hidden="1">
      <c r="A544" s="29">
        <v>300087749</v>
      </c>
      <c r="B544" s="9" t="s">
        <v>1042</v>
      </c>
      <c r="C544" s="9" t="s">
        <v>409</v>
      </c>
      <c r="D544" s="9" t="s">
        <v>1028</v>
      </c>
      <c r="E544" s="40"/>
      <c r="F544" s="9" t="s">
        <v>17</v>
      </c>
      <c r="G544" s="14" t="s">
        <v>807</v>
      </c>
      <c r="H544" s="9" t="s">
        <v>560</v>
      </c>
      <c r="I544" s="17" t="s">
        <v>20</v>
      </c>
      <c r="J544" s="9" t="s">
        <v>21</v>
      </c>
      <c r="K544" s="9" t="s">
        <v>369</v>
      </c>
      <c r="L544" s="9"/>
      <c r="M544" s="9"/>
    </row>
    <row r="545" spans="1:13" hidden="1">
      <c r="A545" s="46">
        <v>29104155</v>
      </c>
      <c r="B545" s="20" t="s">
        <v>1043</v>
      </c>
      <c r="C545" s="20" t="s">
        <v>1044</v>
      </c>
      <c r="D545" s="21" t="s">
        <v>1028</v>
      </c>
      <c r="E545" s="8"/>
      <c r="F545" s="8" t="s">
        <v>17</v>
      </c>
      <c r="G545" s="8" t="s">
        <v>1045</v>
      </c>
      <c r="H545" s="8" t="s">
        <v>1046</v>
      </c>
      <c r="I545" s="8" t="s">
        <v>20</v>
      </c>
      <c r="J545" s="8" t="s">
        <v>21</v>
      </c>
      <c r="K545" s="8" t="s">
        <v>985</v>
      </c>
      <c r="L545" s="9"/>
      <c r="M545" s="9"/>
    </row>
    <row r="546" spans="1:13" hidden="1">
      <c r="A546" s="29">
        <v>59312637</v>
      </c>
      <c r="B546" s="9" t="s">
        <v>1047</v>
      </c>
      <c r="C546" s="9" t="s">
        <v>1048</v>
      </c>
      <c r="D546" s="9" t="s">
        <v>1028</v>
      </c>
      <c r="E546" s="40"/>
      <c r="F546" s="9" t="s">
        <v>17</v>
      </c>
      <c r="G546" s="14" t="s">
        <v>807</v>
      </c>
      <c r="H546" s="9" t="s">
        <v>560</v>
      </c>
      <c r="I546" s="17" t="s">
        <v>20</v>
      </c>
      <c r="J546" s="9" t="s">
        <v>21</v>
      </c>
      <c r="K546" s="9" t="s">
        <v>369</v>
      </c>
      <c r="L546" s="9"/>
      <c r="M546" s="9"/>
    </row>
    <row r="547" spans="1:13" hidden="1">
      <c r="A547" s="6">
        <v>25823071</v>
      </c>
      <c r="B547" s="7" t="s">
        <v>1049</v>
      </c>
      <c r="C547" s="7" t="s">
        <v>1050</v>
      </c>
      <c r="D547" s="7" t="s">
        <v>1028</v>
      </c>
      <c r="E547" s="8"/>
      <c r="F547" s="8" t="s">
        <v>17</v>
      </c>
      <c r="G547" s="8" t="s">
        <v>1029</v>
      </c>
      <c r="H547" s="8" t="s">
        <v>580</v>
      </c>
      <c r="I547" s="8" t="s">
        <v>20</v>
      </c>
      <c r="J547" s="8" t="s">
        <v>21</v>
      </c>
      <c r="K547" s="8" t="s">
        <v>830</v>
      </c>
      <c r="L547" s="9"/>
      <c r="M547" s="9"/>
    </row>
    <row r="548" spans="1:13" hidden="1">
      <c r="A548" s="12">
        <v>36231298</v>
      </c>
      <c r="B548" s="9" t="s">
        <v>1044</v>
      </c>
      <c r="C548" s="9" t="s">
        <v>1051</v>
      </c>
      <c r="D548" s="9" t="s">
        <v>1028</v>
      </c>
      <c r="E548" s="40"/>
      <c r="F548" s="9" t="s">
        <v>17</v>
      </c>
      <c r="G548" s="14" t="s">
        <v>807</v>
      </c>
      <c r="H548" s="9" t="s">
        <v>560</v>
      </c>
      <c r="I548" s="17" t="s">
        <v>20</v>
      </c>
      <c r="J548" s="9" t="s">
        <v>21</v>
      </c>
      <c r="K548" s="9" t="s">
        <v>369</v>
      </c>
      <c r="L548" s="9"/>
      <c r="M548" s="9"/>
    </row>
    <row r="549" spans="1:13" hidden="1">
      <c r="A549" s="12">
        <v>36248102</v>
      </c>
      <c r="B549" s="9" t="s">
        <v>1052</v>
      </c>
      <c r="C549" s="9" t="s">
        <v>1053</v>
      </c>
      <c r="D549" s="9" t="s">
        <v>1028</v>
      </c>
      <c r="E549" s="9"/>
      <c r="F549" s="9" t="s">
        <v>17</v>
      </c>
      <c r="G549" s="14" t="s">
        <v>574</v>
      </c>
      <c r="H549" s="9" t="s">
        <v>560</v>
      </c>
      <c r="I549" s="17" t="s">
        <v>20</v>
      </c>
      <c r="J549" s="9" t="s">
        <v>21</v>
      </c>
      <c r="K549" s="9" t="s">
        <v>277</v>
      </c>
      <c r="L549" s="9"/>
      <c r="M549" s="9"/>
    </row>
    <row r="550" spans="1:13" hidden="1">
      <c r="A550" s="46">
        <v>28250041</v>
      </c>
      <c r="B550" s="20" t="s">
        <v>1054</v>
      </c>
      <c r="C550" s="49" t="s">
        <v>1055</v>
      </c>
      <c r="D550" s="21" t="s">
        <v>1028</v>
      </c>
      <c r="E550" s="8"/>
      <c r="F550" s="8" t="s">
        <v>17</v>
      </c>
      <c r="G550" s="8" t="s">
        <v>1045</v>
      </c>
      <c r="H550" s="8" t="s">
        <v>1046</v>
      </c>
      <c r="I550" s="8" t="s">
        <v>20</v>
      </c>
      <c r="J550" s="8" t="s">
        <v>21</v>
      </c>
      <c r="K550" s="8" t="s">
        <v>985</v>
      </c>
      <c r="L550" s="9"/>
      <c r="M550" s="9"/>
    </row>
    <row r="551" spans="1:13" hidden="1">
      <c r="A551" s="10">
        <v>65635963</v>
      </c>
      <c r="B551" s="7" t="s">
        <v>1056</v>
      </c>
      <c r="C551" s="7" t="s">
        <v>1057</v>
      </c>
      <c r="D551" s="7" t="s">
        <v>1028</v>
      </c>
      <c r="E551" s="8"/>
      <c r="F551" s="8" t="s">
        <v>17</v>
      </c>
      <c r="G551" s="8" t="s">
        <v>1029</v>
      </c>
      <c r="H551" s="8" t="s">
        <v>580</v>
      </c>
      <c r="I551" s="8" t="s">
        <v>20</v>
      </c>
      <c r="J551" s="8" t="s">
        <v>21</v>
      </c>
      <c r="K551" s="8" t="s">
        <v>830</v>
      </c>
      <c r="L551" s="9"/>
      <c r="M551" s="9"/>
    </row>
    <row r="552" spans="1:13" hidden="1">
      <c r="A552" s="12" t="s">
        <v>1058</v>
      </c>
      <c r="B552" s="9" t="s">
        <v>1059</v>
      </c>
      <c r="C552" s="9" t="s">
        <v>439</v>
      </c>
      <c r="D552" s="9" t="s">
        <v>1060</v>
      </c>
      <c r="E552" s="9"/>
      <c r="F552" s="9" t="s">
        <v>17</v>
      </c>
      <c r="G552" s="14" t="s">
        <v>1061</v>
      </c>
      <c r="H552" s="9" t="s">
        <v>560</v>
      </c>
      <c r="I552" s="17" t="s">
        <v>20</v>
      </c>
      <c r="J552" s="9" t="s">
        <v>21</v>
      </c>
      <c r="K552" s="9" t="s">
        <v>1062</v>
      </c>
      <c r="L552" s="9"/>
      <c r="M552" s="9"/>
    </row>
    <row r="553" spans="1:13" hidden="1">
      <c r="A553" s="12" t="s">
        <v>1063</v>
      </c>
      <c r="B553" s="9" t="s">
        <v>1064</v>
      </c>
      <c r="C553" s="9" t="s">
        <v>1065</v>
      </c>
      <c r="D553" s="9" t="s">
        <v>1060</v>
      </c>
      <c r="E553" s="9"/>
      <c r="F553" s="9" t="s">
        <v>17</v>
      </c>
      <c r="G553" s="14" t="s">
        <v>1066</v>
      </c>
      <c r="H553" s="9" t="s">
        <v>560</v>
      </c>
      <c r="I553" s="17" t="s">
        <v>20</v>
      </c>
      <c r="J553" s="9" t="s">
        <v>21</v>
      </c>
      <c r="K553" s="9" t="s">
        <v>1067</v>
      </c>
      <c r="L553" s="9"/>
      <c r="M553" s="9"/>
    </row>
    <row r="554" spans="1:13" hidden="1">
      <c r="A554" s="12" t="s">
        <v>1068</v>
      </c>
      <c r="B554" s="9" t="s">
        <v>1069</v>
      </c>
      <c r="C554" s="9" t="s">
        <v>198</v>
      </c>
      <c r="D554" s="9" t="s">
        <v>1060</v>
      </c>
      <c r="E554" s="9"/>
      <c r="F554" s="9" t="s">
        <v>17</v>
      </c>
      <c r="G554" s="14" t="s">
        <v>574</v>
      </c>
      <c r="H554" s="9" t="s">
        <v>560</v>
      </c>
      <c r="I554" s="17" t="s">
        <v>20</v>
      </c>
      <c r="J554" s="9" t="s">
        <v>21</v>
      </c>
      <c r="K554" s="9" t="s">
        <v>277</v>
      </c>
      <c r="L554" s="9"/>
      <c r="M554" s="9"/>
    </row>
    <row r="555" spans="1:13" hidden="1">
      <c r="A555" s="12" t="s">
        <v>1070</v>
      </c>
      <c r="B555" s="9" t="s">
        <v>1071</v>
      </c>
      <c r="C555" s="9" t="s">
        <v>480</v>
      </c>
      <c r="D555" s="9" t="s">
        <v>1060</v>
      </c>
      <c r="E555" s="9"/>
      <c r="F555" s="9" t="s">
        <v>17</v>
      </c>
      <c r="G555" s="14" t="s">
        <v>1072</v>
      </c>
      <c r="H555" s="9" t="s">
        <v>560</v>
      </c>
      <c r="I555" s="17" t="s">
        <v>20</v>
      </c>
      <c r="J555" s="9" t="s">
        <v>21</v>
      </c>
      <c r="K555" s="9" t="s">
        <v>1073</v>
      </c>
      <c r="L555" s="9"/>
      <c r="M555" s="9"/>
    </row>
    <row r="556" spans="1:13" hidden="1">
      <c r="A556" s="12" t="s">
        <v>1074</v>
      </c>
      <c r="B556" s="9" t="s">
        <v>332</v>
      </c>
      <c r="C556" s="9" t="s">
        <v>391</v>
      </c>
      <c r="D556" s="9" t="s">
        <v>1060</v>
      </c>
      <c r="E556" s="9"/>
      <c r="F556" s="9" t="s">
        <v>17</v>
      </c>
      <c r="G556" s="14" t="s">
        <v>574</v>
      </c>
      <c r="H556" s="9" t="s">
        <v>560</v>
      </c>
      <c r="I556" s="17" t="s">
        <v>20</v>
      </c>
      <c r="J556" s="9" t="s">
        <v>21</v>
      </c>
      <c r="K556" s="9" t="s">
        <v>277</v>
      </c>
      <c r="L556" s="9"/>
      <c r="M556" s="9"/>
    </row>
    <row r="557" spans="1:13" hidden="1">
      <c r="A557" s="12" t="s">
        <v>1075</v>
      </c>
      <c r="B557" s="9" t="s">
        <v>1076</v>
      </c>
      <c r="C557" s="9" t="s">
        <v>1077</v>
      </c>
      <c r="D557" s="9" t="s">
        <v>1060</v>
      </c>
      <c r="E557" s="9"/>
      <c r="F557" s="9" t="s">
        <v>17</v>
      </c>
      <c r="G557" s="14" t="s">
        <v>574</v>
      </c>
      <c r="H557" s="9" t="s">
        <v>560</v>
      </c>
      <c r="I557" s="17" t="s">
        <v>20</v>
      </c>
      <c r="J557" s="9" t="s">
        <v>21</v>
      </c>
      <c r="K557" s="9" t="s">
        <v>277</v>
      </c>
      <c r="L557" s="9"/>
      <c r="M557" s="9"/>
    </row>
    <row r="558" spans="1:13" hidden="1">
      <c r="A558" s="12" t="s">
        <v>1078</v>
      </c>
      <c r="B558" s="9" t="s">
        <v>1079</v>
      </c>
      <c r="C558" s="9" t="s">
        <v>109</v>
      </c>
      <c r="D558" s="9" t="s">
        <v>1060</v>
      </c>
      <c r="E558" s="9"/>
      <c r="F558" s="9" t="s">
        <v>17</v>
      </c>
      <c r="G558" s="14" t="s">
        <v>1066</v>
      </c>
      <c r="H558" s="9" t="s">
        <v>560</v>
      </c>
      <c r="I558" s="17" t="s">
        <v>20</v>
      </c>
      <c r="J558" s="9" t="s">
        <v>21</v>
      </c>
      <c r="K558" s="9" t="s">
        <v>1067</v>
      </c>
      <c r="L558" s="9"/>
      <c r="M558" s="9"/>
    </row>
    <row r="559" spans="1:13" hidden="1">
      <c r="A559" s="12" t="s">
        <v>1080</v>
      </c>
      <c r="B559" s="9" t="s">
        <v>1081</v>
      </c>
      <c r="C559" s="9" t="s">
        <v>129</v>
      </c>
      <c r="D559" s="9" t="s">
        <v>1060</v>
      </c>
      <c r="E559" s="9"/>
      <c r="F559" s="9" t="s">
        <v>17</v>
      </c>
      <c r="G559" s="14" t="s">
        <v>1066</v>
      </c>
      <c r="H559" s="9" t="s">
        <v>560</v>
      </c>
      <c r="I559" s="17" t="s">
        <v>20</v>
      </c>
      <c r="J559" s="9" t="s">
        <v>21</v>
      </c>
      <c r="K559" s="9" t="s">
        <v>1067</v>
      </c>
      <c r="L559" s="9"/>
      <c r="M559" s="9"/>
    </row>
    <row r="560" spans="1:13" hidden="1">
      <c r="A560" s="12" t="s">
        <v>1082</v>
      </c>
      <c r="B560" s="9" t="s">
        <v>1083</v>
      </c>
      <c r="C560" s="9" t="s">
        <v>1084</v>
      </c>
      <c r="D560" s="9" t="s">
        <v>1060</v>
      </c>
      <c r="E560" s="9"/>
      <c r="F560" s="9" t="s">
        <v>17</v>
      </c>
      <c r="G560" s="14" t="s">
        <v>574</v>
      </c>
      <c r="H560" s="9" t="s">
        <v>560</v>
      </c>
      <c r="I560" s="17" t="s">
        <v>20</v>
      </c>
      <c r="J560" s="9" t="s">
        <v>21</v>
      </c>
      <c r="K560" s="9" t="s">
        <v>277</v>
      </c>
      <c r="L560" s="9"/>
      <c r="M560" s="9"/>
    </row>
    <row r="561" spans="1:13" hidden="1">
      <c r="A561" s="12" t="s">
        <v>1085</v>
      </c>
      <c r="B561" s="9" t="s">
        <v>1086</v>
      </c>
      <c r="C561" s="9" t="s">
        <v>448</v>
      </c>
      <c r="D561" s="9" t="s">
        <v>1060</v>
      </c>
      <c r="E561" s="9"/>
      <c r="F561" s="9" t="s">
        <v>17</v>
      </c>
      <c r="G561" s="14" t="s">
        <v>1066</v>
      </c>
      <c r="H561" s="9" t="s">
        <v>560</v>
      </c>
      <c r="I561" s="17" t="s">
        <v>20</v>
      </c>
      <c r="J561" s="9" t="s">
        <v>21</v>
      </c>
      <c r="K561" s="9" t="s">
        <v>1067</v>
      </c>
      <c r="L561" s="9"/>
      <c r="M561" s="9"/>
    </row>
    <row r="562" spans="1:13" hidden="1">
      <c r="A562" s="12" t="s">
        <v>1087</v>
      </c>
      <c r="B562" s="9" t="s">
        <v>1088</v>
      </c>
      <c r="C562" s="9" t="s">
        <v>1089</v>
      </c>
      <c r="D562" s="9" t="s">
        <v>1090</v>
      </c>
      <c r="E562" s="9"/>
      <c r="F562" s="9" t="s">
        <v>17</v>
      </c>
      <c r="G562" s="14" t="s">
        <v>574</v>
      </c>
      <c r="H562" s="24" t="s">
        <v>276</v>
      </c>
      <c r="I562" s="17" t="s">
        <v>20</v>
      </c>
      <c r="J562" s="9" t="s">
        <v>21</v>
      </c>
      <c r="K562" s="9" t="s">
        <v>277</v>
      </c>
      <c r="L562" s="9"/>
      <c r="M562" s="9"/>
    </row>
    <row r="563" spans="1:13" hidden="1">
      <c r="A563" s="12" t="s">
        <v>1091</v>
      </c>
      <c r="B563" s="9" t="s">
        <v>1092</v>
      </c>
      <c r="C563" s="9" t="s">
        <v>1093</v>
      </c>
      <c r="D563" s="9" t="s">
        <v>1090</v>
      </c>
      <c r="E563" s="9"/>
      <c r="F563" s="9" t="s">
        <v>17</v>
      </c>
      <c r="G563" s="14" t="s">
        <v>574</v>
      </c>
      <c r="H563" s="24" t="s">
        <v>276</v>
      </c>
      <c r="I563" s="17" t="s">
        <v>20</v>
      </c>
      <c r="J563" s="9" t="s">
        <v>21</v>
      </c>
      <c r="K563" s="9" t="s">
        <v>277</v>
      </c>
      <c r="L563" s="9"/>
      <c r="M563" s="9"/>
    </row>
    <row r="564" spans="1:13" hidden="1">
      <c r="A564" s="12" t="s">
        <v>1094</v>
      </c>
      <c r="B564" s="9" t="s">
        <v>1095</v>
      </c>
      <c r="C564" s="9" t="s">
        <v>1096</v>
      </c>
      <c r="D564" s="9" t="s">
        <v>1090</v>
      </c>
      <c r="E564" s="9"/>
      <c r="F564" s="9" t="s">
        <v>17</v>
      </c>
      <c r="G564" s="14" t="s">
        <v>574</v>
      </c>
      <c r="H564" s="24" t="s">
        <v>276</v>
      </c>
      <c r="I564" s="17" t="s">
        <v>20</v>
      </c>
      <c r="J564" s="9" t="s">
        <v>21</v>
      </c>
      <c r="K564" s="9" t="s">
        <v>277</v>
      </c>
      <c r="L564" s="8"/>
      <c r="M564" s="8"/>
    </row>
    <row r="565" spans="1:13" hidden="1">
      <c r="A565" s="12" t="s">
        <v>1097</v>
      </c>
      <c r="B565" s="9" t="s">
        <v>1098</v>
      </c>
      <c r="C565" s="9" t="s">
        <v>1099</v>
      </c>
      <c r="D565" s="9" t="s">
        <v>1090</v>
      </c>
      <c r="E565" s="9"/>
      <c r="F565" s="9" t="s">
        <v>17</v>
      </c>
      <c r="G565" s="14" t="s">
        <v>574</v>
      </c>
      <c r="H565" s="24" t="s">
        <v>276</v>
      </c>
      <c r="I565" s="17" t="s">
        <v>20</v>
      </c>
      <c r="J565" s="9" t="s">
        <v>21</v>
      </c>
      <c r="K565" s="9" t="s">
        <v>277</v>
      </c>
      <c r="L565" s="9"/>
      <c r="M565" s="9"/>
    </row>
    <row r="566" spans="1:13" hidden="1">
      <c r="A566" s="12" t="s">
        <v>1100</v>
      </c>
      <c r="B566" s="9" t="s">
        <v>1101</v>
      </c>
      <c r="C566" s="9" t="s">
        <v>273</v>
      </c>
      <c r="D566" s="9" t="s">
        <v>1090</v>
      </c>
      <c r="E566" s="9"/>
      <c r="F566" s="9" t="s">
        <v>17</v>
      </c>
      <c r="G566" s="14" t="s">
        <v>574</v>
      </c>
      <c r="H566" s="24" t="s">
        <v>276</v>
      </c>
      <c r="I566" s="17" t="s">
        <v>20</v>
      </c>
      <c r="J566" s="9" t="s">
        <v>21</v>
      </c>
      <c r="K566" s="9" t="s">
        <v>277</v>
      </c>
      <c r="L566" s="9"/>
      <c r="M566" s="9"/>
    </row>
    <row r="567" spans="1:13" ht="12" hidden="1" customHeight="1">
      <c r="A567" s="12" t="s">
        <v>1102</v>
      </c>
      <c r="B567" s="9" t="s">
        <v>1103</v>
      </c>
      <c r="C567" s="9" t="s">
        <v>527</v>
      </c>
      <c r="D567" s="9" t="s">
        <v>1090</v>
      </c>
      <c r="E567" s="9"/>
      <c r="F567" s="9" t="s">
        <v>17</v>
      </c>
      <c r="G567" s="14" t="s">
        <v>574</v>
      </c>
      <c r="H567" s="24" t="s">
        <v>276</v>
      </c>
      <c r="I567" s="17" t="s">
        <v>20</v>
      </c>
      <c r="J567" s="9" t="s">
        <v>21</v>
      </c>
      <c r="K567" s="9" t="s">
        <v>277</v>
      </c>
      <c r="L567" s="8"/>
      <c r="M567" s="8"/>
    </row>
    <row r="568" spans="1:13" hidden="1">
      <c r="A568" s="12" t="s">
        <v>1104</v>
      </c>
      <c r="B568" s="9" t="s">
        <v>1105</v>
      </c>
      <c r="C568" s="9" t="s">
        <v>1106</v>
      </c>
      <c r="D568" s="9" t="s">
        <v>1090</v>
      </c>
      <c r="E568" s="9"/>
      <c r="F568" s="9" t="s">
        <v>17</v>
      </c>
      <c r="G568" s="14" t="s">
        <v>574</v>
      </c>
      <c r="H568" s="24" t="s">
        <v>276</v>
      </c>
      <c r="I568" s="17" t="s">
        <v>20</v>
      </c>
      <c r="J568" s="9" t="s">
        <v>21</v>
      </c>
      <c r="K568" s="9" t="s">
        <v>277</v>
      </c>
      <c r="L568" s="9"/>
      <c r="M568" s="9"/>
    </row>
    <row r="569" spans="1:13" hidden="1">
      <c r="A569" s="12" t="s">
        <v>1107</v>
      </c>
      <c r="B569" s="9" t="s">
        <v>774</v>
      </c>
      <c r="C569" s="9" t="s">
        <v>1108</v>
      </c>
      <c r="D569" s="9" t="s">
        <v>1090</v>
      </c>
      <c r="E569" s="9"/>
      <c r="F569" s="9" t="s">
        <v>17</v>
      </c>
      <c r="G569" s="14" t="s">
        <v>574</v>
      </c>
      <c r="H569" s="24" t="s">
        <v>276</v>
      </c>
      <c r="I569" s="17" t="s">
        <v>20</v>
      </c>
      <c r="J569" s="9" t="s">
        <v>21</v>
      </c>
      <c r="K569" s="9" t="s">
        <v>277</v>
      </c>
      <c r="L569" s="9"/>
      <c r="M569" s="9"/>
    </row>
    <row r="570" spans="1:13" hidden="1">
      <c r="A570" s="50" t="s">
        <v>1109</v>
      </c>
      <c r="B570" s="19" t="s">
        <v>1110</v>
      </c>
      <c r="C570" s="19" t="s">
        <v>88</v>
      </c>
      <c r="D570" s="19" t="s">
        <v>1111</v>
      </c>
      <c r="F570" s="19" t="s">
        <v>17</v>
      </c>
      <c r="G570" s="19" t="s">
        <v>759</v>
      </c>
      <c r="H570" s="19" t="s">
        <v>560</v>
      </c>
      <c r="I570" s="19" t="s">
        <v>20</v>
      </c>
      <c r="J570" s="19" t="s">
        <v>21</v>
      </c>
      <c r="K570" s="19" t="s">
        <v>1073</v>
      </c>
      <c r="L570" s="9"/>
      <c r="M570" s="9"/>
    </row>
    <row r="571" spans="1:13" hidden="1">
      <c r="A571" s="50" t="s">
        <v>1112</v>
      </c>
      <c r="B571" s="19" t="s">
        <v>407</v>
      </c>
      <c r="C571" s="19" t="s">
        <v>321</v>
      </c>
      <c r="D571" s="19" t="s">
        <v>1111</v>
      </c>
      <c r="F571" s="19" t="s">
        <v>17</v>
      </c>
      <c r="G571" s="19" t="s">
        <v>759</v>
      </c>
      <c r="H571" s="19" t="s">
        <v>760</v>
      </c>
      <c r="I571" s="19" t="s">
        <v>20</v>
      </c>
      <c r="J571" s="19" t="s">
        <v>21</v>
      </c>
      <c r="K571" s="19" t="s">
        <v>1073</v>
      </c>
      <c r="L571" s="9"/>
      <c r="M571" s="9" t="s">
        <v>202</v>
      </c>
    </row>
    <row r="572" spans="1:13" hidden="1">
      <c r="A572" s="50" t="s">
        <v>1113</v>
      </c>
      <c r="B572" s="19" t="s">
        <v>1114</v>
      </c>
      <c r="C572" s="19" t="s">
        <v>153</v>
      </c>
      <c r="D572" s="19" t="s">
        <v>1111</v>
      </c>
      <c r="F572" s="19" t="s">
        <v>17</v>
      </c>
      <c r="G572" s="19" t="s">
        <v>759</v>
      </c>
      <c r="H572" s="19" t="s">
        <v>760</v>
      </c>
      <c r="I572" s="19" t="s">
        <v>20</v>
      </c>
      <c r="J572" s="19" t="s">
        <v>21</v>
      </c>
      <c r="K572" s="19" t="s">
        <v>1073</v>
      </c>
      <c r="L572" s="9"/>
      <c r="M572" s="9"/>
    </row>
    <row r="573" spans="1:13" hidden="1">
      <c r="A573" s="50" t="s">
        <v>1115</v>
      </c>
      <c r="B573" s="19" t="s">
        <v>1116</v>
      </c>
      <c r="C573" s="19" t="s">
        <v>147</v>
      </c>
      <c r="D573" s="19" t="s">
        <v>1111</v>
      </c>
      <c r="F573" s="19" t="s">
        <v>17</v>
      </c>
      <c r="G573" s="19" t="s">
        <v>759</v>
      </c>
      <c r="H573" s="19" t="s">
        <v>760</v>
      </c>
      <c r="I573" s="19" t="s">
        <v>20</v>
      </c>
      <c r="J573" s="19" t="s">
        <v>21</v>
      </c>
      <c r="K573" s="19" t="s">
        <v>1073</v>
      </c>
      <c r="L573" s="9"/>
      <c r="M573" s="9"/>
    </row>
    <row r="574" spans="1:13" hidden="1">
      <c r="A574" s="50" t="s">
        <v>1117</v>
      </c>
      <c r="B574" s="19" t="s">
        <v>1118</v>
      </c>
      <c r="C574" s="19" t="s">
        <v>1119</v>
      </c>
      <c r="D574" s="19" t="s">
        <v>1111</v>
      </c>
      <c r="F574" s="19" t="s">
        <v>17</v>
      </c>
      <c r="G574" s="19" t="s">
        <v>174</v>
      </c>
      <c r="H574" s="19" t="s">
        <v>175</v>
      </c>
      <c r="I574" s="19" t="s">
        <v>20</v>
      </c>
      <c r="J574" s="19" t="s">
        <v>21</v>
      </c>
      <c r="K574" s="19" t="s">
        <v>176</v>
      </c>
      <c r="L574" s="9"/>
      <c r="M574" s="9"/>
    </row>
    <row r="575" spans="1:13" hidden="1">
      <c r="A575" s="50" t="s">
        <v>1120</v>
      </c>
      <c r="B575" s="19" t="s">
        <v>1121</v>
      </c>
      <c r="C575" s="19" t="s">
        <v>1122</v>
      </c>
      <c r="D575" s="19" t="s">
        <v>1111</v>
      </c>
      <c r="F575" s="19" t="s">
        <v>17</v>
      </c>
      <c r="G575" s="19" t="s">
        <v>199</v>
      </c>
      <c r="H575" s="19" t="s">
        <v>200</v>
      </c>
      <c r="I575" s="19" t="s">
        <v>371</v>
      </c>
      <c r="J575" s="19" t="s">
        <v>372</v>
      </c>
      <c r="K575" s="19" t="s">
        <v>104</v>
      </c>
      <c r="L575" s="9"/>
      <c r="M575" s="9"/>
    </row>
    <row r="576" spans="1:13" hidden="1">
      <c r="A576" s="50" t="s">
        <v>1123</v>
      </c>
      <c r="B576" s="19" t="s">
        <v>1124</v>
      </c>
      <c r="C576" s="19" t="s">
        <v>1125</v>
      </c>
      <c r="D576" s="19" t="s">
        <v>1111</v>
      </c>
      <c r="F576" s="19" t="s">
        <v>17</v>
      </c>
      <c r="G576" s="19" t="s">
        <v>759</v>
      </c>
      <c r="H576" s="19" t="s">
        <v>760</v>
      </c>
      <c r="I576" s="19" t="s">
        <v>20</v>
      </c>
      <c r="J576" s="19" t="s">
        <v>21</v>
      </c>
      <c r="K576" s="19" t="s">
        <v>1073</v>
      </c>
      <c r="L576" s="9"/>
      <c r="M576" s="9"/>
    </row>
    <row r="577" spans="1:15" hidden="1">
      <c r="A577" s="50" t="s">
        <v>1126</v>
      </c>
      <c r="B577" s="19" t="s">
        <v>1127</v>
      </c>
      <c r="C577" s="19" t="s">
        <v>1128</v>
      </c>
      <c r="D577" s="19" t="s">
        <v>1111</v>
      </c>
      <c r="F577" s="19" t="s">
        <v>17</v>
      </c>
      <c r="G577" s="19" t="s">
        <v>759</v>
      </c>
      <c r="H577" s="19" t="s">
        <v>760</v>
      </c>
      <c r="I577" s="19" t="s">
        <v>20</v>
      </c>
      <c r="J577" s="19" t="s">
        <v>21</v>
      </c>
      <c r="K577" s="19" t="s">
        <v>1073</v>
      </c>
      <c r="L577" s="19"/>
      <c r="M577" s="19"/>
      <c r="N577" s="9"/>
      <c r="O577" s="9"/>
    </row>
    <row r="578" spans="1:15" hidden="1">
      <c r="A578" s="50" t="s">
        <v>1129</v>
      </c>
      <c r="B578" s="19" t="s">
        <v>473</v>
      </c>
      <c r="C578" s="19" t="s">
        <v>527</v>
      </c>
      <c r="D578" s="19" t="s">
        <v>1111</v>
      </c>
      <c r="F578" s="19" t="s">
        <v>17</v>
      </c>
      <c r="G578" s="19" t="s">
        <v>759</v>
      </c>
      <c r="H578" s="19" t="s">
        <v>760</v>
      </c>
      <c r="I578" s="19" t="s">
        <v>20</v>
      </c>
      <c r="J578" s="19" t="s">
        <v>21</v>
      </c>
      <c r="K578" s="19" t="s">
        <v>1073</v>
      </c>
      <c r="L578" s="19"/>
      <c r="M578" s="19"/>
      <c r="N578" s="9"/>
      <c r="O578" s="8"/>
    </row>
    <row r="579" spans="1:15" hidden="1">
      <c r="A579" s="50" t="s">
        <v>1130</v>
      </c>
      <c r="B579" s="19" t="s">
        <v>1131</v>
      </c>
      <c r="C579" s="19" t="s">
        <v>123</v>
      </c>
      <c r="D579" s="19" t="s">
        <v>1111</v>
      </c>
      <c r="F579" s="19" t="s">
        <v>17</v>
      </c>
      <c r="G579" s="19" t="s">
        <v>759</v>
      </c>
      <c r="H579" s="19" t="s">
        <v>760</v>
      </c>
      <c r="I579" s="19" t="s">
        <v>20</v>
      </c>
      <c r="J579" s="19" t="s">
        <v>21</v>
      </c>
      <c r="K579" s="19" t="s">
        <v>1073</v>
      </c>
      <c r="L579" s="19"/>
      <c r="M579" s="19"/>
      <c r="N579" s="8"/>
      <c r="O579" s="9"/>
    </row>
    <row r="580" spans="1:15" hidden="1">
      <c r="A580" s="50" t="s">
        <v>1132</v>
      </c>
      <c r="B580" s="19" t="s">
        <v>1131</v>
      </c>
      <c r="C580" s="19" t="s">
        <v>1133</v>
      </c>
      <c r="D580" s="19" t="s">
        <v>1111</v>
      </c>
      <c r="F580" s="19" t="s">
        <v>17</v>
      </c>
      <c r="G580" s="19" t="s">
        <v>759</v>
      </c>
      <c r="H580" s="19" t="s">
        <v>760</v>
      </c>
      <c r="I580" s="19" t="s">
        <v>20</v>
      </c>
      <c r="J580" s="19" t="s">
        <v>21</v>
      </c>
      <c r="K580" s="19" t="s">
        <v>1073</v>
      </c>
      <c r="L580" s="19"/>
      <c r="M580" s="19"/>
      <c r="N580" s="8"/>
      <c r="O580" s="8"/>
    </row>
    <row r="581" spans="1:15" hidden="1">
      <c r="A581" s="50" t="s">
        <v>1134</v>
      </c>
      <c r="B581" s="19" t="s">
        <v>500</v>
      </c>
      <c r="C581" s="19" t="s">
        <v>1135</v>
      </c>
      <c r="D581" s="19" t="s">
        <v>1111</v>
      </c>
      <c r="F581" s="19" t="s">
        <v>17</v>
      </c>
      <c r="G581" s="19" t="s">
        <v>759</v>
      </c>
      <c r="H581" s="19" t="s">
        <v>760</v>
      </c>
      <c r="I581" s="19" t="s">
        <v>20</v>
      </c>
      <c r="J581" s="19" t="s">
        <v>21</v>
      </c>
      <c r="K581" s="19" t="s">
        <v>1073</v>
      </c>
      <c r="L581" s="19"/>
      <c r="M581" s="19"/>
      <c r="N581" s="8"/>
      <c r="O581" s="8"/>
    </row>
    <row r="582" spans="1:15" hidden="1">
      <c r="A582" s="50" t="s">
        <v>1136</v>
      </c>
      <c r="B582" s="19" t="s">
        <v>1137</v>
      </c>
      <c r="C582" s="19" t="s">
        <v>1138</v>
      </c>
      <c r="D582" s="19" t="s">
        <v>1111</v>
      </c>
      <c r="F582" s="19" t="s">
        <v>17</v>
      </c>
      <c r="G582" s="19" t="s">
        <v>759</v>
      </c>
      <c r="H582" s="19" t="s">
        <v>760</v>
      </c>
      <c r="I582" s="19" t="s">
        <v>20</v>
      </c>
      <c r="J582" s="19" t="s">
        <v>21</v>
      </c>
      <c r="K582" s="19" t="s">
        <v>1073</v>
      </c>
      <c r="L582" s="19"/>
      <c r="M582" s="19"/>
      <c r="N582" s="9"/>
      <c r="O582" s="9"/>
    </row>
    <row r="583" spans="1:15" hidden="1">
      <c r="A583" s="50" t="s">
        <v>1139</v>
      </c>
      <c r="B583" s="19" t="s">
        <v>1140</v>
      </c>
      <c r="C583" s="19" t="s">
        <v>1141</v>
      </c>
      <c r="D583" s="19" t="s">
        <v>1111</v>
      </c>
      <c r="F583" s="19" t="s">
        <v>17</v>
      </c>
      <c r="G583" s="19" t="s">
        <v>759</v>
      </c>
      <c r="H583" s="19" t="s">
        <v>760</v>
      </c>
      <c r="I583" s="19" t="s">
        <v>20</v>
      </c>
      <c r="J583" s="19" t="s">
        <v>21</v>
      </c>
      <c r="K583" s="19" t="s">
        <v>1073</v>
      </c>
      <c r="L583" s="19"/>
      <c r="M583" s="19"/>
      <c r="N583" s="9"/>
      <c r="O583" s="9"/>
    </row>
    <row r="584" spans="1:15" hidden="1">
      <c r="A584" s="50" t="s">
        <v>1142</v>
      </c>
      <c r="B584" s="19" t="s">
        <v>1143</v>
      </c>
      <c r="C584" s="19" t="s">
        <v>1144</v>
      </c>
      <c r="D584" s="19" t="s">
        <v>1111</v>
      </c>
      <c r="F584" s="19" t="s">
        <v>17</v>
      </c>
      <c r="G584" s="19" t="s">
        <v>759</v>
      </c>
      <c r="H584" s="19" t="s">
        <v>760</v>
      </c>
      <c r="I584" s="19" t="s">
        <v>20</v>
      </c>
      <c r="J584" s="19" t="s">
        <v>21</v>
      </c>
      <c r="K584" s="19" t="s">
        <v>1073</v>
      </c>
      <c r="L584" s="19"/>
      <c r="M584" s="19"/>
      <c r="N584" s="9"/>
      <c r="O584" s="9"/>
    </row>
    <row r="585" spans="1:15" hidden="1">
      <c r="A585" s="50" t="s">
        <v>1145</v>
      </c>
      <c r="B585" s="19" t="s">
        <v>1146</v>
      </c>
      <c r="C585" s="19" t="s">
        <v>1147</v>
      </c>
      <c r="D585" s="19" t="s">
        <v>1111</v>
      </c>
      <c r="F585" s="19" t="s">
        <v>17</v>
      </c>
      <c r="G585" s="19" t="s">
        <v>759</v>
      </c>
      <c r="H585" s="19" t="s">
        <v>760</v>
      </c>
      <c r="I585" s="19" t="s">
        <v>20</v>
      </c>
      <c r="J585" s="19" t="s">
        <v>21</v>
      </c>
      <c r="K585" s="19" t="s">
        <v>1073</v>
      </c>
      <c r="L585" s="19"/>
      <c r="M585" s="19"/>
      <c r="N585" s="8"/>
      <c r="O585" s="8"/>
    </row>
    <row r="586" spans="1:15" hidden="1">
      <c r="A586" s="50" t="s">
        <v>1148</v>
      </c>
      <c r="B586" s="19" t="s">
        <v>1149</v>
      </c>
      <c r="C586" s="19" t="s">
        <v>1150</v>
      </c>
      <c r="D586" s="19" t="s">
        <v>1111</v>
      </c>
      <c r="F586" s="19" t="s">
        <v>17</v>
      </c>
      <c r="G586" s="19" t="s">
        <v>759</v>
      </c>
      <c r="H586" s="19" t="s">
        <v>760</v>
      </c>
      <c r="I586" s="19" t="s">
        <v>20</v>
      </c>
      <c r="J586" s="19" t="s">
        <v>21</v>
      </c>
      <c r="K586" s="19" t="s">
        <v>1073</v>
      </c>
      <c r="L586" s="19"/>
      <c r="M586" s="19"/>
      <c r="N586" s="9"/>
      <c r="O586" s="8"/>
    </row>
    <row r="587" spans="1:15" hidden="1">
      <c r="A587" s="50" t="s">
        <v>1151</v>
      </c>
      <c r="B587" s="19" t="s">
        <v>1152</v>
      </c>
      <c r="C587" s="19" t="s">
        <v>1153</v>
      </c>
      <c r="D587" s="19" t="s">
        <v>1154</v>
      </c>
      <c r="F587" s="19" t="s">
        <v>17</v>
      </c>
      <c r="G587" s="19" t="s">
        <v>1155</v>
      </c>
      <c r="H587" s="19" t="s">
        <v>1156</v>
      </c>
      <c r="I587" s="19" t="s">
        <v>20</v>
      </c>
      <c r="J587" s="19" t="s">
        <v>21</v>
      </c>
      <c r="K587" s="19" t="s">
        <v>1157</v>
      </c>
      <c r="L587" s="19"/>
      <c r="M587" s="19"/>
    </row>
    <row r="588" spans="1:15" hidden="1">
      <c r="A588" s="50" t="s">
        <v>1158</v>
      </c>
      <c r="B588" s="19" t="s">
        <v>1159</v>
      </c>
      <c r="C588" s="19" t="s">
        <v>77</v>
      </c>
      <c r="D588" s="19" t="s">
        <v>1154</v>
      </c>
      <c r="F588" s="19" t="s">
        <v>17</v>
      </c>
      <c r="G588" s="19" t="s">
        <v>1155</v>
      </c>
      <c r="H588" s="19" t="s">
        <v>1156</v>
      </c>
      <c r="I588" s="19" t="s">
        <v>20</v>
      </c>
      <c r="J588" s="19" t="s">
        <v>21</v>
      </c>
      <c r="K588" s="19" t="s">
        <v>1157</v>
      </c>
      <c r="L588" s="19"/>
      <c r="M588" s="19"/>
    </row>
    <row r="589" spans="1:15" hidden="1">
      <c r="A589" s="50" t="s">
        <v>1160</v>
      </c>
      <c r="B589" s="19" t="s">
        <v>1159</v>
      </c>
      <c r="C589" s="19" t="s">
        <v>1161</v>
      </c>
      <c r="D589" s="19" t="s">
        <v>1154</v>
      </c>
      <c r="F589" s="19" t="s">
        <v>17</v>
      </c>
      <c r="G589" s="19" t="s">
        <v>1155</v>
      </c>
      <c r="H589" s="19" t="s">
        <v>1156</v>
      </c>
      <c r="I589" s="19" t="s">
        <v>20</v>
      </c>
      <c r="J589" s="19" t="s">
        <v>21</v>
      </c>
      <c r="K589" s="19" t="s">
        <v>1157</v>
      </c>
      <c r="L589" s="19"/>
      <c r="M589" s="19"/>
    </row>
    <row r="590" spans="1:15" hidden="1">
      <c r="A590" s="50" t="s">
        <v>1162</v>
      </c>
      <c r="B590" s="19" t="s">
        <v>1163</v>
      </c>
      <c r="C590" s="19" t="s">
        <v>1164</v>
      </c>
      <c r="D590" s="19" t="s">
        <v>1154</v>
      </c>
      <c r="F590" s="19" t="s">
        <v>17</v>
      </c>
      <c r="G590" s="19" t="s">
        <v>1155</v>
      </c>
      <c r="H590" s="19" t="s">
        <v>1156</v>
      </c>
      <c r="I590" s="19" t="s">
        <v>20</v>
      </c>
      <c r="J590" s="19" t="s">
        <v>21</v>
      </c>
      <c r="K590" s="19" t="s">
        <v>1157</v>
      </c>
      <c r="L590" s="19"/>
      <c r="M590" s="19"/>
    </row>
    <row r="591" spans="1:15" hidden="1">
      <c r="A591" s="50" t="s">
        <v>1165</v>
      </c>
      <c r="B591" s="19" t="s">
        <v>1166</v>
      </c>
      <c r="C591" s="19" t="s">
        <v>699</v>
      </c>
      <c r="D591" s="19" t="s">
        <v>1154</v>
      </c>
      <c r="F591" s="19" t="s">
        <v>17</v>
      </c>
      <c r="G591" s="19" t="s">
        <v>1155</v>
      </c>
      <c r="H591" s="19" t="s">
        <v>1156</v>
      </c>
      <c r="I591" s="19" t="s">
        <v>20</v>
      </c>
      <c r="J591" s="19" t="s">
        <v>21</v>
      </c>
      <c r="K591" s="19" t="s">
        <v>1157</v>
      </c>
      <c r="L591" s="19"/>
      <c r="M591" s="19"/>
    </row>
    <row r="592" spans="1:15" hidden="1">
      <c r="A592" s="50" t="s">
        <v>1167</v>
      </c>
      <c r="B592" s="19" t="s">
        <v>1168</v>
      </c>
      <c r="C592" s="19" t="s">
        <v>430</v>
      </c>
      <c r="D592" s="19" t="s">
        <v>1154</v>
      </c>
      <c r="F592" s="19" t="s">
        <v>17</v>
      </c>
      <c r="G592" s="19" t="s">
        <v>1155</v>
      </c>
      <c r="H592" s="19" t="s">
        <v>1156</v>
      </c>
      <c r="I592" s="19" t="s">
        <v>20</v>
      </c>
      <c r="J592" s="19" t="s">
        <v>21</v>
      </c>
      <c r="K592" s="19" t="s">
        <v>1157</v>
      </c>
      <c r="L592" s="19"/>
      <c r="M592" s="19"/>
    </row>
    <row r="593" spans="1:13" hidden="1">
      <c r="A593" s="50" t="s">
        <v>1169</v>
      </c>
      <c r="B593" s="19" t="s">
        <v>1170</v>
      </c>
      <c r="C593" s="19" t="s">
        <v>307</v>
      </c>
      <c r="D593" s="19" t="s">
        <v>1154</v>
      </c>
      <c r="F593" s="19" t="s">
        <v>17</v>
      </c>
      <c r="G593" s="19" t="s">
        <v>1155</v>
      </c>
      <c r="H593" s="19" t="s">
        <v>1156</v>
      </c>
      <c r="I593" s="19" t="s">
        <v>20</v>
      </c>
      <c r="J593" s="19" t="s">
        <v>21</v>
      </c>
      <c r="K593" s="19" t="s">
        <v>1157</v>
      </c>
      <c r="L593" s="19"/>
      <c r="M593" s="19"/>
    </row>
    <row r="594" spans="1:13" hidden="1">
      <c r="A594" s="50" t="s">
        <v>1171</v>
      </c>
      <c r="B594" s="19" t="s">
        <v>1172</v>
      </c>
      <c r="C594" s="19" t="s">
        <v>204</v>
      </c>
      <c r="D594" s="19" t="s">
        <v>1154</v>
      </c>
      <c r="F594" s="19" t="s">
        <v>17</v>
      </c>
      <c r="G594" s="19" t="s">
        <v>1155</v>
      </c>
      <c r="H594" s="19" t="s">
        <v>1156</v>
      </c>
      <c r="I594" s="19" t="s">
        <v>20</v>
      </c>
      <c r="J594" s="19" t="s">
        <v>21</v>
      </c>
      <c r="K594" s="19" t="s">
        <v>1157</v>
      </c>
      <c r="L594" s="19"/>
      <c r="M594" s="19"/>
    </row>
    <row r="595" spans="1:13" hidden="1">
      <c r="A595" s="50" t="s">
        <v>1173</v>
      </c>
      <c r="B595" s="19" t="s">
        <v>1174</v>
      </c>
      <c r="C595" s="19" t="s">
        <v>1175</v>
      </c>
      <c r="D595" s="19" t="s">
        <v>1154</v>
      </c>
      <c r="F595" s="19" t="s">
        <v>17</v>
      </c>
      <c r="G595" s="19" t="s">
        <v>1155</v>
      </c>
      <c r="H595" s="19" t="s">
        <v>1156</v>
      </c>
      <c r="I595" s="19" t="s">
        <v>20</v>
      </c>
      <c r="J595" s="19" t="s">
        <v>21</v>
      </c>
      <c r="K595" s="19" t="s">
        <v>1157</v>
      </c>
      <c r="L595" s="19"/>
      <c r="M595" s="19"/>
    </row>
    <row r="596" spans="1:13" hidden="1">
      <c r="A596" s="50" t="s">
        <v>1176</v>
      </c>
      <c r="B596" s="19" t="s">
        <v>1177</v>
      </c>
      <c r="C596" s="19" t="s">
        <v>1178</v>
      </c>
      <c r="D596" s="19" t="s">
        <v>1154</v>
      </c>
      <c r="F596" s="19" t="s">
        <v>17</v>
      </c>
      <c r="G596" s="19" t="s">
        <v>1155</v>
      </c>
      <c r="H596" s="19" t="s">
        <v>1156</v>
      </c>
      <c r="I596" s="19" t="s">
        <v>20</v>
      </c>
      <c r="J596" s="19" t="s">
        <v>21</v>
      </c>
      <c r="K596" s="19" t="s">
        <v>1157</v>
      </c>
      <c r="L596" s="19"/>
      <c r="M596" s="19"/>
    </row>
    <row r="597" spans="1:13" hidden="1">
      <c r="A597" s="50" t="s">
        <v>1179</v>
      </c>
      <c r="B597" s="19" t="s">
        <v>1180</v>
      </c>
      <c r="C597" s="19" t="s">
        <v>1181</v>
      </c>
      <c r="D597" s="19" t="s">
        <v>1154</v>
      </c>
      <c r="F597" s="19" t="s">
        <v>17</v>
      </c>
      <c r="G597" s="19" t="s">
        <v>1155</v>
      </c>
      <c r="H597" s="19" t="s">
        <v>1156</v>
      </c>
      <c r="I597" s="19" t="s">
        <v>20</v>
      </c>
      <c r="J597" s="19" t="s">
        <v>21</v>
      </c>
      <c r="K597" s="19" t="s">
        <v>1157</v>
      </c>
      <c r="L597" s="19"/>
      <c r="M597" s="19"/>
    </row>
    <row r="598" spans="1:13" hidden="1">
      <c r="A598" s="50" t="s">
        <v>1182</v>
      </c>
      <c r="B598" s="19" t="s">
        <v>1183</v>
      </c>
      <c r="C598" s="19" t="s">
        <v>1184</v>
      </c>
      <c r="D598" s="19" t="s">
        <v>1154</v>
      </c>
      <c r="F598" s="19" t="s">
        <v>17</v>
      </c>
      <c r="G598" s="19" t="s">
        <v>1155</v>
      </c>
      <c r="H598" s="19" t="s">
        <v>1156</v>
      </c>
      <c r="I598" s="19" t="s">
        <v>20</v>
      </c>
      <c r="J598" s="19" t="s">
        <v>21</v>
      </c>
      <c r="K598" s="19" t="s">
        <v>1157</v>
      </c>
      <c r="L598" s="19"/>
      <c r="M598" s="19"/>
    </row>
    <row r="599" spans="1:13" hidden="1">
      <c r="A599" s="50" t="s">
        <v>1185</v>
      </c>
      <c r="B599" s="19" t="s">
        <v>1186</v>
      </c>
      <c r="C599" s="19" t="s">
        <v>1187</v>
      </c>
      <c r="D599" s="19" t="s">
        <v>1154</v>
      </c>
      <c r="F599" s="19" t="s">
        <v>17</v>
      </c>
      <c r="G599" s="19" t="s">
        <v>1155</v>
      </c>
      <c r="H599" s="19" t="s">
        <v>1156</v>
      </c>
      <c r="I599" s="19" t="s">
        <v>20</v>
      </c>
      <c r="J599" s="19" t="s">
        <v>21</v>
      </c>
      <c r="K599" s="19" t="s">
        <v>1157</v>
      </c>
      <c r="L599" s="19"/>
      <c r="M599" s="19"/>
    </row>
    <row r="600" spans="1:13" hidden="1">
      <c r="A600" s="50" t="s">
        <v>1188</v>
      </c>
      <c r="B600" s="19" t="s">
        <v>1189</v>
      </c>
      <c r="C600" s="19" t="s">
        <v>1190</v>
      </c>
      <c r="D600" s="19" t="s">
        <v>1154</v>
      </c>
      <c r="F600" s="19" t="s">
        <v>17</v>
      </c>
      <c r="G600" s="19" t="s">
        <v>1155</v>
      </c>
      <c r="H600" s="19" t="s">
        <v>1156</v>
      </c>
      <c r="I600" s="19" t="s">
        <v>20</v>
      </c>
      <c r="J600" s="19" t="s">
        <v>21</v>
      </c>
      <c r="K600" s="19" t="s">
        <v>1157</v>
      </c>
      <c r="L600" s="19"/>
      <c r="M600" s="19"/>
    </row>
    <row r="601" spans="1:13" hidden="1">
      <c r="A601" s="50" t="s">
        <v>1191</v>
      </c>
      <c r="B601" s="19" t="s">
        <v>1192</v>
      </c>
      <c r="C601" s="19" t="s">
        <v>77</v>
      </c>
      <c r="D601" s="19" t="s">
        <v>1154</v>
      </c>
      <c r="F601" s="19" t="s">
        <v>17</v>
      </c>
      <c r="G601" s="19" t="s">
        <v>1155</v>
      </c>
      <c r="H601" s="19" t="s">
        <v>1156</v>
      </c>
      <c r="I601" s="19" t="s">
        <v>20</v>
      </c>
      <c r="J601" s="19" t="s">
        <v>21</v>
      </c>
      <c r="K601" s="19" t="s">
        <v>1157</v>
      </c>
      <c r="L601" s="19"/>
      <c r="M601" s="19"/>
    </row>
    <row r="602" spans="1:13" hidden="1">
      <c r="A602" s="50" t="s">
        <v>1193</v>
      </c>
      <c r="B602" s="19" t="s">
        <v>1194</v>
      </c>
      <c r="C602" s="19" t="s">
        <v>29</v>
      </c>
      <c r="D602" s="19" t="s">
        <v>1154</v>
      </c>
      <c r="F602" s="19" t="s">
        <v>17</v>
      </c>
      <c r="G602" s="19" t="s">
        <v>1155</v>
      </c>
      <c r="H602" s="19" t="s">
        <v>1156</v>
      </c>
      <c r="I602" s="19" t="s">
        <v>20</v>
      </c>
      <c r="J602" s="19" t="s">
        <v>21</v>
      </c>
      <c r="K602" s="19" t="s">
        <v>1157</v>
      </c>
      <c r="L602" s="19"/>
      <c r="M602" s="19"/>
    </row>
    <row r="603" spans="1:13" hidden="1">
      <c r="A603" s="50" t="s">
        <v>1195</v>
      </c>
      <c r="B603" s="19" t="s">
        <v>1194</v>
      </c>
      <c r="C603" s="19" t="s">
        <v>1196</v>
      </c>
      <c r="D603" s="19" t="s">
        <v>1154</v>
      </c>
      <c r="F603" s="19" t="s">
        <v>17</v>
      </c>
      <c r="G603" s="19" t="s">
        <v>1155</v>
      </c>
      <c r="H603" s="19" t="s">
        <v>1156</v>
      </c>
      <c r="I603" s="19" t="s">
        <v>20</v>
      </c>
      <c r="J603" s="19" t="s">
        <v>21</v>
      </c>
      <c r="K603" s="19" t="s">
        <v>1157</v>
      </c>
      <c r="L603" s="19"/>
      <c r="M603" s="19"/>
    </row>
    <row r="604" spans="1:13" hidden="1">
      <c r="A604" s="50" t="s">
        <v>1197</v>
      </c>
      <c r="B604" s="19" t="s">
        <v>1198</v>
      </c>
      <c r="C604" s="19" t="s">
        <v>1199</v>
      </c>
      <c r="D604" s="19" t="s">
        <v>1154</v>
      </c>
      <c r="F604" s="19" t="s">
        <v>17</v>
      </c>
      <c r="G604" s="19" t="s">
        <v>1155</v>
      </c>
      <c r="H604" s="19" t="s">
        <v>1156</v>
      </c>
      <c r="I604" s="19" t="s">
        <v>20</v>
      </c>
      <c r="J604" s="19" t="s">
        <v>21</v>
      </c>
      <c r="K604" s="19" t="s">
        <v>1157</v>
      </c>
      <c r="L604" s="19"/>
      <c r="M604" s="19"/>
    </row>
    <row r="605" spans="1:13" hidden="1">
      <c r="A605" s="50" t="s">
        <v>1200</v>
      </c>
      <c r="B605" s="19" t="s">
        <v>1201</v>
      </c>
      <c r="C605" s="19" t="s">
        <v>198</v>
      </c>
      <c r="D605" s="19" t="s">
        <v>1154</v>
      </c>
      <c r="F605" s="19" t="s">
        <v>17</v>
      </c>
      <c r="G605" s="19" t="s">
        <v>1155</v>
      </c>
      <c r="H605" s="19" t="s">
        <v>1156</v>
      </c>
      <c r="I605" s="19" t="s">
        <v>20</v>
      </c>
      <c r="J605" s="19" t="s">
        <v>21</v>
      </c>
      <c r="K605" s="19" t="s">
        <v>1157</v>
      </c>
      <c r="L605" s="19"/>
      <c r="M605" s="19"/>
    </row>
    <row r="606" spans="1:13" hidden="1">
      <c r="A606" s="50" t="s">
        <v>1202</v>
      </c>
      <c r="B606" s="19" t="s">
        <v>1203</v>
      </c>
      <c r="C606" s="19" t="s">
        <v>398</v>
      </c>
      <c r="D606" s="19" t="s">
        <v>1154</v>
      </c>
      <c r="F606" s="19" t="s">
        <v>17</v>
      </c>
      <c r="G606" s="19" t="s">
        <v>1155</v>
      </c>
      <c r="H606" s="19" t="s">
        <v>1156</v>
      </c>
      <c r="I606" s="19" t="s">
        <v>20</v>
      </c>
      <c r="J606" s="19" t="s">
        <v>21</v>
      </c>
      <c r="K606" s="19" t="s">
        <v>1157</v>
      </c>
      <c r="L606" s="19"/>
      <c r="M606" s="19"/>
    </row>
    <row r="607" spans="1:13" hidden="1">
      <c r="A607" s="50" t="s">
        <v>1204</v>
      </c>
      <c r="B607" s="19" t="s">
        <v>1205</v>
      </c>
      <c r="C607" s="19" t="s">
        <v>1206</v>
      </c>
      <c r="D607" s="19" t="s">
        <v>1154</v>
      </c>
      <c r="F607" s="19" t="s">
        <v>17</v>
      </c>
      <c r="G607" s="19" t="s">
        <v>1155</v>
      </c>
      <c r="H607" s="19" t="s">
        <v>1156</v>
      </c>
      <c r="I607" s="19" t="s">
        <v>20</v>
      </c>
      <c r="J607" s="19" t="s">
        <v>21</v>
      </c>
      <c r="K607" s="19" t="s">
        <v>1157</v>
      </c>
      <c r="L607" s="19"/>
      <c r="M607" s="19"/>
    </row>
    <row r="608" spans="1:13" hidden="1">
      <c r="A608" s="50" t="s">
        <v>1207</v>
      </c>
      <c r="B608" s="19" t="s">
        <v>1205</v>
      </c>
      <c r="C608" s="19" t="s">
        <v>1208</v>
      </c>
      <c r="D608" s="19" t="s">
        <v>1154</v>
      </c>
      <c r="F608" s="19" t="s">
        <v>17</v>
      </c>
      <c r="G608" s="19" t="s">
        <v>1155</v>
      </c>
      <c r="H608" s="19" t="s">
        <v>1156</v>
      </c>
      <c r="I608" s="19" t="s">
        <v>20</v>
      </c>
      <c r="J608" s="19" t="s">
        <v>21</v>
      </c>
      <c r="K608" s="19" t="s">
        <v>1157</v>
      </c>
      <c r="L608" s="19"/>
      <c r="M608" s="19"/>
    </row>
    <row r="609" spans="1:13" hidden="1">
      <c r="A609" s="50" t="s">
        <v>1209</v>
      </c>
      <c r="B609" s="19" t="s">
        <v>1210</v>
      </c>
      <c r="C609" s="19" t="s">
        <v>1211</v>
      </c>
      <c r="D609" s="19" t="s">
        <v>1154</v>
      </c>
      <c r="F609" s="19" t="s">
        <v>17</v>
      </c>
      <c r="G609" s="19" t="s">
        <v>1155</v>
      </c>
      <c r="H609" s="19" t="s">
        <v>1156</v>
      </c>
      <c r="I609" s="19" t="s">
        <v>20</v>
      </c>
      <c r="J609" s="19" t="s">
        <v>21</v>
      </c>
      <c r="K609" s="19" t="s">
        <v>1157</v>
      </c>
      <c r="L609" s="19"/>
      <c r="M609" s="19"/>
    </row>
    <row r="610" spans="1:13" hidden="1">
      <c r="A610" s="50" t="s">
        <v>1212</v>
      </c>
      <c r="B610" s="19" t="s">
        <v>1213</v>
      </c>
      <c r="C610" s="19" t="s">
        <v>1214</v>
      </c>
      <c r="D610" s="19" t="s">
        <v>1154</v>
      </c>
      <c r="F610" s="19" t="s">
        <v>17</v>
      </c>
      <c r="G610" s="19" t="s">
        <v>1155</v>
      </c>
      <c r="H610" s="19" t="s">
        <v>1156</v>
      </c>
      <c r="I610" s="19" t="s">
        <v>20</v>
      </c>
      <c r="J610" s="19" t="s">
        <v>21</v>
      </c>
      <c r="K610" s="19" t="s">
        <v>1157</v>
      </c>
      <c r="L610" s="19"/>
      <c r="M610" s="19"/>
    </row>
    <row r="611" spans="1:13" hidden="1">
      <c r="A611" s="50" t="s">
        <v>1215</v>
      </c>
      <c r="B611" s="19" t="s">
        <v>1216</v>
      </c>
      <c r="C611" s="19" t="s">
        <v>1217</v>
      </c>
      <c r="D611" s="19" t="s">
        <v>1154</v>
      </c>
      <c r="F611" s="19" t="s">
        <v>17</v>
      </c>
      <c r="G611" s="19" t="s">
        <v>1155</v>
      </c>
      <c r="H611" s="19" t="s">
        <v>1156</v>
      </c>
      <c r="I611" s="19" t="s">
        <v>20</v>
      </c>
      <c r="J611" s="19" t="s">
        <v>21</v>
      </c>
      <c r="K611" s="19" t="s">
        <v>1157</v>
      </c>
      <c r="L611" s="19"/>
      <c r="M611" s="19"/>
    </row>
    <row r="612" spans="1:13" hidden="1">
      <c r="A612" s="50" t="s">
        <v>1218</v>
      </c>
      <c r="B612" s="19" t="s">
        <v>1219</v>
      </c>
      <c r="C612" s="19" t="s">
        <v>1220</v>
      </c>
      <c r="D612" s="19" t="s">
        <v>1154</v>
      </c>
      <c r="F612" s="19" t="s">
        <v>17</v>
      </c>
      <c r="G612" s="19" t="s">
        <v>1155</v>
      </c>
      <c r="H612" s="19" t="s">
        <v>1156</v>
      </c>
      <c r="I612" s="19" t="s">
        <v>20</v>
      </c>
      <c r="J612" s="19" t="s">
        <v>21</v>
      </c>
      <c r="K612" s="19" t="s">
        <v>1157</v>
      </c>
      <c r="L612" s="19"/>
      <c r="M612" s="19"/>
    </row>
    <row r="613" spans="1:13" hidden="1">
      <c r="A613" s="50" t="s">
        <v>1221</v>
      </c>
      <c r="B613" s="19" t="s">
        <v>1222</v>
      </c>
      <c r="C613" s="19" t="s">
        <v>1223</v>
      </c>
      <c r="D613" s="19" t="s">
        <v>1154</v>
      </c>
      <c r="F613" s="19" t="s">
        <v>17</v>
      </c>
      <c r="G613" s="19" t="s">
        <v>1155</v>
      </c>
      <c r="H613" s="19" t="s">
        <v>1156</v>
      </c>
      <c r="I613" s="19" t="s">
        <v>20</v>
      </c>
      <c r="J613" s="19" t="s">
        <v>21</v>
      </c>
      <c r="K613" s="19" t="s">
        <v>1157</v>
      </c>
      <c r="L613" s="19"/>
      <c r="M613" s="19"/>
    </row>
    <row r="614" spans="1:13" hidden="1">
      <c r="A614" s="50" t="s">
        <v>1224</v>
      </c>
      <c r="B614" s="19" t="s">
        <v>1225</v>
      </c>
      <c r="C614" s="19" t="s">
        <v>79</v>
      </c>
      <c r="D614" s="19" t="s">
        <v>1154</v>
      </c>
      <c r="F614" s="19" t="s">
        <v>17</v>
      </c>
      <c r="G614" s="19" t="s">
        <v>1155</v>
      </c>
      <c r="H614" s="19" t="s">
        <v>1156</v>
      </c>
      <c r="I614" s="19" t="s">
        <v>20</v>
      </c>
      <c r="J614" s="19" t="s">
        <v>21</v>
      </c>
      <c r="K614" s="19" t="s">
        <v>1157</v>
      </c>
      <c r="L614" s="19"/>
      <c r="M614" s="19"/>
    </row>
    <row r="615" spans="1:13" hidden="1">
      <c r="A615" s="50" t="s">
        <v>1226</v>
      </c>
      <c r="B615" s="19" t="s">
        <v>1227</v>
      </c>
      <c r="C615" s="19" t="s">
        <v>1228</v>
      </c>
      <c r="D615" s="19" t="s">
        <v>1154</v>
      </c>
      <c r="F615" s="19" t="s">
        <v>17</v>
      </c>
      <c r="G615" s="19" t="s">
        <v>1155</v>
      </c>
      <c r="H615" s="19" t="s">
        <v>1156</v>
      </c>
      <c r="I615" s="19" t="s">
        <v>20</v>
      </c>
      <c r="J615" s="19" t="s">
        <v>21</v>
      </c>
      <c r="K615" s="19" t="s">
        <v>1157</v>
      </c>
      <c r="L615" s="19"/>
      <c r="M615" s="19"/>
    </row>
    <row r="616" spans="1:13" hidden="1">
      <c r="A616" s="50" t="s">
        <v>1229</v>
      </c>
      <c r="B616" s="19" t="s">
        <v>786</v>
      </c>
      <c r="C616" s="19" t="s">
        <v>814</v>
      </c>
      <c r="D616" s="19" t="s">
        <v>1154</v>
      </c>
      <c r="F616" s="19" t="s">
        <v>17</v>
      </c>
      <c r="G616" s="19" t="s">
        <v>1155</v>
      </c>
      <c r="H616" s="19" t="s">
        <v>1156</v>
      </c>
      <c r="I616" s="19" t="s">
        <v>20</v>
      </c>
      <c r="J616" s="19" t="s">
        <v>21</v>
      </c>
      <c r="K616" s="19" t="s">
        <v>1157</v>
      </c>
      <c r="L616" s="19"/>
      <c r="M616" s="19"/>
    </row>
    <row r="617" spans="1:13" hidden="1">
      <c r="A617" s="50" t="s">
        <v>1230</v>
      </c>
      <c r="B617" s="19" t="s">
        <v>1231</v>
      </c>
      <c r="C617" s="19" t="s">
        <v>1232</v>
      </c>
      <c r="D617" s="19" t="s">
        <v>1154</v>
      </c>
      <c r="F617" s="19" t="s">
        <v>17</v>
      </c>
      <c r="G617" s="19" t="s">
        <v>1155</v>
      </c>
      <c r="H617" s="19" t="s">
        <v>1156</v>
      </c>
      <c r="I617" s="19" t="s">
        <v>20</v>
      </c>
      <c r="J617" s="19" t="s">
        <v>21</v>
      </c>
      <c r="K617" s="19" t="s">
        <v>1157</v>
      </c>
      <c r="L617" s="19"/>
      <c r="M617" s="19"/>
    </row>
    <row r="618" spans="1:13" ht="13.5" hidden="1" customHeight="1">
      <c r="A618" s="11" t="s">
        <v>1233</v>
      </c>
      <c r="B618" s="8" t="s">
        <v>355</v>
      </c>
      <c r="C618" s="8" t="s">
        <v>593</v>
      </c>
      <c r="D618" s="8" t="s">
        <v>1234</v>
      </c>
      <c r="E618" s="8"/>
      <c r="F618" s="8" t="s">
        <v>17</v>
      </c>
      <c r="G618" s="8" t="s">
        <v>1235</v>
      </c>
      <c r="H618" s="8" t="s">
        <v>560</v>
      </c>
      <c r="I618" s="8" t="s">
        <v>20</v>
      </c>
      <c r="J618" s="8" t="s">
        <v>21</v>
      </c>
      <c r="K618" s="8" t="s">
        <v>137</v>
      </c>
      <c r="L618" s="9"/>
      <c r="M618" s="9"/>
    </row>
    <row r="619" spans="1:13" hidden="1">
      <c r="A619" s="11" t="s">
        <v>1236</v>
      </c>
      <c r="B619" s="8" t="s">
        <v>1237</v>
      </c>
      <c r="C619" s="8" t="s">
        <v>1238</v>
      </c>
      <c r="D619" s="8" t="s">
        <v>1234</v>
      </c>
      <c r="E619" s="8"/>
      <c r="F619" s="8" t="s">
        <v>17</v>
      </c>
      <c r="G619" s="8" t="s">
        <v>647</v>
      </c>
      <c r="H619" s="8" t="s">
        <v>136</v>
      </c>
      <c r="I619" s="8" t="s">
        <v>20</v>
      </c>
      <c r="J619" s="8" t="s">
        <v>21</v>
      </c>
      <c r="K619" s="8" t="s">
        <v>648</v>
      </c>
      <c r="L619" s="9"/>
      <c r="M619" s="9"/>
    </row>
    <row r="620" spans="1:13" hidden="1">
      <c r="A620" s="48" t="s">
        <v>1239</v>
      </c>
      <c r="B620" s="8" t="s">
        <v>1240</v>
      </c>
      <c r="C620" s="8" t="s">
        <v>519</v>
      </c>
      <c r="D620" s="8" t="s">
        <v>1234</v>
      </c>
      <c r="E620" s="8"/>
      <c r="F620" s="8" t="s">
        <v>17</v>
      </c>
      <c r="G620" s="8" t="s">
        <v>647</v>
      </c>
      <c r="H620" s="8" t="s">
        <v>136</v>
      </c>
      <c r="I620" s="8" t="s">
        <v>20</v>
      </c>
      <c r="J620" s="8" t="s">
        <v>21</v>
      </c>
      <c r="K620" s="8" t="s">
        <v>648</v>
      </c>
      <c r="L620" s="8"/>
      <c r="M620" s="8"/>
    </row>
    <row r="621" spans="1:13" hidden="1">
      <c r="A621" s="48"/>
      <c r="B621" s="8"/>
      <c r="C621" s="8"/>
      <c r="D621" s="8" t="s">
        <v>1241</v>
      </c>
      <c r="E621" s="8"/>
      <c r="F621" s="8"/>
      <c r="G621" s="8"/>
      <c r="H621" s="8"/>
      <c r="I621" s="8"/>
      <c r="J621" s="8"/>
      <c r="K621" s="8"/>
      <c r="L621" s="8"/>
      <c r="M621" s="8"/>
    </row>
    <row r="622" spans="1:13" hidden="1">
      <c r="A622" s="19">
        <v>302474036</v>
      </c>
      <c r="B622" s="8" t="s">
        <v>409</v>
      </c>
      <c r="C622" s="8" t="s">
        <v>1242</v>
      </c>
      <c r="D622" s="8" t="s">
        <v>1243</v>
      </c>
      <c r="E622" s="8"/>
      <c r="F622" s="8" t="s">
        <v>17</v>
      </c>
      <c r="G622" s="8" t="s">
        <v>1244</v>
      </c>
      <c r="H622" s="8" t="s">
        <v>1245</v>
      </c>
      <c r="I622" s="8" t="s">
        <v>20</v>
      </c>
      <c r="J622" s="8" t="s">
        <v>21</v>
      </c>
      <c r="K622" s="8" t="s">
        <v>820</v>
      </c>
      <c r="L622" s="8"/>
      <c r="M622" s="8"/>
    </row>
    <row r="623" spans="1:13" hidden="1">
      <c r="A623" s="50" t="s">
        <v>1246</v>
      </c>
      <c r="B623" s="19" t="s">
        <v>1247</v>
      </c>
      <c r="C623" s="19" t="s">
        <v>1248</v>
      </c>
      <c r="D623" s="19" t="s">
        <v>1243</v>
      </c>
      <c r="F623" s="19" t="s">
        <v>17</v>
      </c>
      <c r="G623" s="19" t="s">
        <v>1249</v>
      </c>
      <c r="H623" s="19" t="s">
        <v>1250</v>
      </c>
      <c r="I623" s="19" t="s">
        <v>20</v>
      </c>
      <c r="J623" s="19" t="s">
        <v>21</v>
      </c>
      <c r="K623" s="19" t="s">
        <v>1251</v>
      </c>
    </row>
    <row r="624" spans="1:13" hidden="1">
      <c r="A624" s="50" t="s">
        <v>1252</v>
      </c>
      <c r="B624" s="19" t="s">
        <v>1247</v>
      </c>
      <c r="C624" s="19" t="s">
        <v>1253</v>
      </c>
      <c r="D624" s="19" t="s">
        <v>1243</v>
      </c>
      <c r="F624" s="19" t="s">
        <v>17</v>
      </c>
      <c r="G624" s="19" t="s">
        <v>1249</v>
      </c>
      <c r="H624" s="19" t="s">
        <v>1250</v>
      </c>
      <c r="I624" s="19" t="s">
        <v>20</v>
      </c>
      <c r="J624" s="19" t="s">
        <v>21</v>
      </c>
      <c r="K624" s="19" t="s">
        <v>1251</v>
      </c>
    </row>
    <row r="625" spans="1:13" hidden="1">
      <c r="A625" s="48" t="s">
        <v>1254</v>
      </c>
      <c r="B625" s="7" t="s">
        <v>553</v>
      </c>
      <c r="C625" s="7" t="s">
        <v>357</v>
      </c>
      <c r="D625" s="8" t="s">
        <v>1243</v>
      </c>
      <c r="E625" s="8"/>
      <c r="F625" s="8" t="s">
        <v>17</v>
      </c>
      <c r="G625" s="8" t="s">
        <v>1255</v>
      </c>
      <c r="H625" s="8" t="s">
        <v>1256</v>
      </c>
      <c r="I625" s="8" t="s">
        <v>20</v>
      </c>
      <c r="J625" s="8" t="s">
        <v>21</v>
      </c>
      <c r="K625" s="8" t="s">
        <v>887</v>
      </c>
      <c r="L625" s="8"/>
      <c r="M625" s="8"/>
    </row>
    <row r="626" spans="1:13" s="19" customFormat="1" hidden="1">
      <c r="A626" s="6">
        <v>303836621</v>
      </c>
      <c r="B626" s="8" t="s">
        <v>1163</v>
      </c>
      <c r="C626" s="8" t="s">
        <v>1257</v>
      </c>
      <c r="D626" s="8" t="s">
        <v>1243</v>
      </c>
      <c r="E626" s="8"/>
      <c r="F626" s="8" t="s">
        <v>17</v>
      </c>
      <c r="G626" s="8" t="s">
        <v>1258</v>
      </c>
      <c r="H626" s="8" t="s">
        <v>641</v>
      </c>
      <c r="I626" s="8" t="s">
        <v>20</v>
      </c>
      <c r="J626" s="8" t="s">
        <v>21</v>
      </c>
      <c r="K626" s="8" t="s">
        <v>532</v>
      </c>
      <c r="L626" s="8"/>
      <c r="M626" s="8"/>
    </row>
    <row r="627" spans="1:13" s="19" customFormat="1" hidden="1">
      <c r="A627" s="50" t="s">
        <v>1259</v>
      </c>
      <c r="B627" s="19" t="s">
        <v>1260</v>
      </c>
      <c r="C627" s="19" t="s">
        <v>1261</v>
      </c>
      <c r="D627" s="19" t="s">
        <v>1243</v>
      </c>
      <c r="F627" s="19" t="s">
        <v>17</v>
      </c>
      <c r="G627" s="19" t="s">
        <v>1262</v>
      </c>
      <c r="H627" s="19" t="s">
        <v>1263</v>
      </c>
      <c r="I627" s="19" t="s">
        <v>20</v>
      </c>
      <c r="J627" s="19" t="s">
        <v>21</v>
      </c>
      <c r="K627" s="19" t="s">
        <v>1251</v>
      </c>
      <c r="L627" s="5"/>
      <c r="M627" s="5"/>
    </row>
    <row r="628" spans="1:13" s="19" customFormat="1" hidden="1">
      <c r="A628" s="48" t="s">
        <v>1264</v>
      </c>
      <c r="B628" s="7" t="s">
        <v>1265</v>
      </c>
      <c r="C628" s="7" t="s">
        <v>342</v>
      </c>
      <c r="D628" s="8" t="s">
        <v>1243</v>
      </c>
      <c r="E628" s="8"/>
      <c r="F628" s="8" t="s">
        <v>17</v>
      </c>
      <c r="G628" s="8" t="s">
        <v>1255</v>
      </c>
      <c r="H628" s="8" t="s">
        <v>1256</v>
      </c>
      <c r="I628" s="39" t="s">
        <v>552</v>
      </c>
      <c r="J628" s="8"/>
      <c r="K628" s="8"/>
      <c r="L628" s="8"/>
      <c r="M628" s="8"/>
    </row>
    <row r="629" spans="1:13" hidden="1">
      <c r="A629" s="50" t="s">
        <v>1266</v>
      </c>
      <c r="B629" s="19" t="s">
        <v>1267</v>
      </c>
      <c r="C629" s="19" t="s">
        <v>68</v>
      </c>
      <c r="D629" s="8" t="s">
        <v>1243</v>
      </c>
      <c r="E629" s="8"/>
      <c r="F629" s="8" t="s">
        <v>17</v>
      </c>
      <c r="G629" s="8" t="s">
        <v>1258</v>
      </c>
      <c r="H629" s="8" t="s">
        <v>641</v>
      </c>
      <c r="I629" s="8" t="s">
        <v>20</v>
      </c>
      <c r="J629" s="8" t="s">
        <v>21</v>
      </c>
      <c r="K629" s="8" t="s">
        <v>532</v>
      </c>
    </row>
    <row r="630" spans="1:13" hidden="1">
      <c r="A630" s="48">
        <v>31902521</v>
      </c>
      <c r="B630" s="8" t="s">
        <v>1268</v>
      </c>
      <c r="C630" s="8" t="s">
        <v>1269</v>
      </c>
      <c r="D630" s="8" t="s">
        <v>1243</v>
      </c>
      <c r="E630" s="8"/>
      <c r="F630" s="8" t="s">
        <v>17</v>
      </c>
      <c r="G630" s="8" t="s">
        <v>1258</v>
      </c>
      <c r="H630" s="8" t="s">
        <v>641</v>
      </c>
      <c r="I630" s="8" t="s">
        <v>20</v>
      </c>
      <c r="J630" s="8" t="s">
        <v>21</v>
      </c>
      <c r="K630" s="8" t="s">
        <v>532</v>
      </c>
      <c r="L630" s="8"/>
      <c r="M630" s="8"/>
    </row>
    <row r="631" spans="1:13" hidden="1">
      <c r="A631" s="48">
        <v>32958472</v>
      </c>
      <c r="B631" s="8" t="s">
        <v>1270</v>
      </c>
      <c r="C631" s="8" t="s">
        <v>32</v>
      </c>
      <c r="D631" s="8" t="s">
        <v>1243</v>
      </c>
      <c r="E631" s="8"/>
      <c r="F631" s="8" t="s">
        <v>17</v>
      </c>
      <c r="G631" s="8" t="s">
        <v>1258</v>
      </c>
      <c r="H631" s="8" t="s">
        <v>641</v>
      </c>
      <c r="I631" s="8" t="s">
        <v>20</v>
      </c>
      <c r="J631" s="8" t="s">
        <v>21</v>
      </c>
      <c r="K631" s="8" t="s">
        <v>532</v>
      </c>
      <c r="L631" s="8"/>
      <c r="M631" s="8"/>
    </row>
    <row r="632" spans="1:13" hidden="1">
      <c r="A632" s="50" t="s">
        <v>1271</v>
      </c>
      <c r="B632" s="19" t="s">
        <v>1272</v>
      </c>
      <c r="C632" s="19" t="s">
        <v>417</v>
      </c>
      <c r="D632" s="19" t="s">
        <v>1243</v>
      </c>
      <c r="F632" s="19" t="s">
        <v>17</v>
      </c>
      <c r="G632" s="19" t="s">
        <v>1262</v>
      </c>
      <c r="H632" s="19" t="s">
        <v>1263</v>
      </c>
      <c r="I632" s="19" t="s">
        <v>20</v>
      </c>
      <c r="J632" s="19" t="s">
        <v>21</v>
      </c>
      <c r="K632" s="19" t="s">
        <v>1251</v>
      </c>
    </row>
    <row r="633" spans="1:13" hidden="1">
      <c r="A633" s="48">
        <v>328601000</v>
      </c>
      <c r="B633" s="8" t="s">
        <v>1273</v>
      </c>
      <c r="C633" s="8" t="s">
        <v>1274</v>
      </c>
      <c r="D633" s="8" t="s">
        <v>1243</v>
      </c>
      <c r="E633" s="8"/>
      <c r="F633" s="8" t="s">
        <v>17</v>
      </c>
      <c r="G633" s="8" t="s">
        <v>1258</v>
      </c>
      <c r="H633" s="8" t="s">
        <v>641</v>
      </c>
      <c r="I633" s="8" t="s">
        <v>20</v>
      </c>
      <c r="J633" s="8" t="s">
        <v>21</v>
      </c>
      <c r="K633" s="8" t="s">
        <v>532</v>
      </c>
      <c r="L633" s="8"/>
      <c r="M633" s="8"/>
    </row>
    <row r="634" spans="1:13" hidden="1">
      <c r="A634" s="50" t="s">
        <v>1275</v>
      </c>
      <c r="B634" s="19" t="s">
        <v>1273</v>
      </c>
      <c r="C634" s="19" t="s">
        <v>190</v>
      </c>
      <c r="D634" s="19" t="s">
        <v>1243</v>
      </c>
      <c r="F634" s="19" t="s">
        <v>17</v>
      </c>
      <c r="G634" s="19" t="s">
        <v>1249</v>
      </c>
      <c r="H634" s="19" t="s">
        <v>1250</v>
      </c>
      <c r="I634" s="19" t="s">
        <v>20</v>
      </c>
      <c r="J634" s="19" t="s">
        <v>21</v>
      </c>
      <c r="K634" s="19" t="s">
        <v>1251</v>
      </c>
    </row>
    <row r="635" spans="1:13" hidden="1">
      <c r="A635" s="50" t="s">
        <v>1276</v>
      </c>
      <c r="B635" s="19" t="s">
        <v>1277</v>
      </c>
      <c r="C635" s="19" t="s">
        <v>659</v>
      </c>
      <c r="D635" s="19" t="s">
        <v>1243</v>
      </c>
      <c r="F635" s="19" t="s">
        <v>17</v>
      </c>
      <c r="G635" s="19" t="s">
        <v>1249</v>
      </c>
      <c r="H635" s="19" t="s">
        <v>1250</v>
      </c>
      <c r="I635" s="19" t="s">
        <v>20</v>
      </c>
      <c r="J635" s="19" t="s">
        <v>21</v>
      </c>
      <c r="K635" s="19" t="s">
        <v>1251</v>
      </c>
    </row>
    <row r="636" spans="1:13" hidden="1">
      <c r="A636" s="50" t="s">
        <v>1278</v>
      </c>
      <c r="B636" s="19" t="s">
        <v>1279</v>
      </c>
      <c r="C636" s="19" t="s">
        <v>1280</v>
      </c>
      <c r="D636" s="19" t="s">
        <v>1243</v>
      </c>
      <c r="F636" s="19" t="s">
        <v>17</v>
      </c>
      <c r="G636" s="19" t="s">
        <v>1249</v>
      </c>
      <c r="H636" s="19" t="s">
        <v>1250</v>
      </c>
      <c r="I636" s="19" t="s">
        <v>20</v>
      </c>
      <c r="J636" s="19" t="s">
        <v>21</v>
      </c>
      <c r="K636" s="19" t="s">
        <v>1251</v>
      </c>
    </row>
    <row r="637" spans="1:13" hidden="1">
      <c r="A637" s="48">
        <v>445126829</v>
      </c>
      <c r="B637" s="8" t="s">
        <v>1281</v>
      </c>
      <c r="C637" s="8" t="s">
        <v>1282</v>
      </c>
      <c r="D637" s="8" t="s">
        <v>1243</v>
      </c>
      <c r="E637" s="8"/>
      <c r="F637" s="8" t="s">
        <v>17</v>
      </c>
      <c r="G637" s="8" t="s">
        <v>1258</v>
      </c>
      <c r="H637" s="8" t="s">
        <v>641</v>
      </c>
      <c r="I637" s="8" t="s">
        <v>20</v>
      </c>
      <c r="J637" s="8" t="s">
        <v>21</v>
      </c>
      <c r="K637" s="8" t="s">
        <v>532</v>
      </c>
      <c r="L637" s="9"/>
      <c r="M637" s="9"/>
    </row>
    <row r="638" spans="1:13" hidden="1">
      <c r="A638" s="48">
        <v>38269270</v>
      </c>
      <c r="B638" s="8" t="s">
        <v>1283</v>
      </c>
      <c r="C638" s="8" t="s">
        <v>847</v>
      </c>
      <c r="D638" s="8" t="s">
        <v>1243</v>
      </c>
      <c r="E638" s="8"/>
      <c r="F638" s="8" t="s">
        <v>17</v>
      </c>
      <c r="G638" s="8" t="s">
        <v>1258</v>
      </c>
      <c r="H638" s="8" t="s">
        <v>641</v>
      </c>
      <c r="I638" s="8" t="s">
        <v>20</v>
      </c>
      <c r="J638" s="8" t="s">
        <v>21</v>
      </c>
      <c r="K638" s="8" t="s">
        <v>532</v>
      </c>
      <c r="L638" s="8"/>
      <c r="M638" s="8"/>
    </row>
    <row r="639" spans="1:13" ht="15" hidden="1" thickBot="1">
      <c r="A639" s="51">
        <v>302176979</v>
      </c>
      <c r="B639" s="52" t="s">
        <v>1284</v>
      </c>
      <c r="C639" s="52" t="s">
        <v>234</v>
      </c>
      <c r="D639" s="8" t="s">
        <v>1243</v>
      </c>
      <c r="E639" s="8"/>
      <c r="F639" s="8" t="s">
        <v>17</v>
      </c>
      <c r="G639" s="8" t="s">
        <v>1285</v>
      </c>
      <c r="H639" s="8" t="s">
        <v>1286</v>
      </c>
      <c r="I639" s="8" t="s">
        <v>20</v>
      </c>
      <c r="J639" s="8" t="s">
        <v>21</v>
      </c>
      <c r="K639" s="8" t="s">
        <v>555</v>
      </c>
      <c r="L639" s="8"/>
      <c r="M639" s="8"/>
    </row>
    <row r="640" spans="1:13" hidden="1">
      <c r="A640" s="50" t="s">
        <v>1287</v>
      </c>
      <c r="B640" s="19" t="s">
        <v>1288</v>
      </c>
      <c r="C640" s="19" t="s">
        <v>98</v>
      </c>
      <c r="D640" s="19" t="s">
        <v>1243</v>
      </c>
      <c r="F640" s="19" t="s">
        <v>17</v>
      </c>
      <c r="G640" s="19" t="s">
        <v>1249</v>
      </c>
      <c r="H640" s="19" t="s">
        <v>1250</v>
      </c>
      <c r="I640" s="19" t="s">
        <v>20</v>
      </c>
      <c r="J640" s="19" t="s">
        <v>21</v>
      </c>
      <c r="K640" s="19" t="s">
        <v>1251</v>
      </c>
    </row>
    <row r="641" spans="1:175" hidden="1">
      <c r="A641" s="50" t="s">
        <v>1289</v>
      </c>
      <c r="B641" s="19" t="s">
        <v>1290</v>
      </c>
      <c r="C641" s="19" t="s">
        <v>36</v>
      </c>
      <c r="D641" s="19" t="s">
        <v>1243</v>
      </c>
      <c r="F641" s="19" t="s">
        <v>17</v>
      </c>
      <c r="G641" s="19" t="s">
        <v>1262</v>
      </c>
      <c r="H641" s="19" t="s">
        <v>1263</v>
      </c>
      <c r="I641" s="19" t="s">
        <v>20</v>
      </c>
      <c r="J641" s="19" t="s">
        <v>21</v>
      </c>
      <c r="K641" s="19" t="s">
        <v>1251</v>
      </c>
    </row>
    <row r="642" spans="1:175" hidden="1">
      <c r="A642" s="50" t="s">
        <v>1291</v>
      </c>
      <c r="B642" s="19" t="s">
        <v>1292</v>
      </c>
      <c r="C642" s="19" t="s">
        <v>204</v>
      </c>
      <c r="D642" s="8" t="s">
        <v>1243</v>
      </c>
      <c r="E642" s="8"/>
      <c r="F642" s="8" t="s">
        <v>17</v>
      </c>
      <c r="G642" s="8" t="s">
        <v>1255</v>
      </c>
      <c r="H642" s="8" t="s">
        <v>1256</v>
      </c>
      <c r="I642" s="8" t="s">
        <v>20</v>
      </c>
      <c r="J642" s="8" t="s">
        <v>21</v>
      </c>
      <c r="K642" s="8" t="s">
        <v>887</v>
      </c>
    </row>
    <row r="643" spans="1:175" hidden="1">
      <c r="A643" s="50" t="s">
        <v>1293</v>
      </c>
      <c r="B643" s="19" t="s">
        <v>1119</v>
      </c>
      <c r="C643" s="19" t="s">
        <v>1294</v>
      </c>
      <c r="D643" s="8" t="s">
        <v>1243</v>
      </c>
      <c r="E643" s="8"/>
      <c r="F643" s="8" t="s">
        <v>17</v>
      </c>
      <c r="G643" s="8" t="s">
        <v>1258</v>
      </c>
      <c r="H643" s="8" t="s">
        <v>641</v>
      </c>
      <c r="I643" s="8" t="s">
        <v>20</v>
      </c>
      <c r="J643" s="8" t="s">
        <v>21</v>
      </c>
      <c r="K643" s="8" t="s">
        <v>532</v>
      </c>
    </row>
    <row r="644" spans="1:175" hidden="1">
      <c r="A644" s="48">
        <v>328963061</v>
      </c>
      <c r="B644" s="8" t="s">
        <v>1295</v>
      </c>
      <c r="C644" s="8" t="s">
        <v>1296</v>
      </c>
      <c r="D644" s="8" t="s">
        <v>1243</v>
      </c>
      <c r="E644" s="8"/>
      <c r="F644" s="8" t="s">
        <v>17</v>
      </c>
      <c r="G644" s="8" t="s">
        <v>1258</v>
      </c>
      <c r="H644" s="8" t="s">
        <v>641</v>
      </c>
      <c r="I644" s="8" t="s">
        <v>20</v>
      </c>
      <c r="J644" s="8" t="s">
        <v>21</v>
      </c>
      <c r="K644" s="8" t="s">
        <v>532</v>
      </c>
      <c r="L644" s="9"/>
      <c r="M644" s="13"/>
    </row>
    <row r="645" spans="1:175" hidden="1">
      <c r="A645" s="50" t="s">
        <v>1297</v>
      </c>
      <c r="B645" s="19" t="s">
        <v>1298</v>
      </c>
      <c r="C645" s="19" t="s">
        <v>527</v>
      </c>
      <c r="D645" s="19" t="s">
        <v>1243</v>
      </c>
      <c r="F645" s="19" t="s">
        <v>17</v>
      </c>
      <c r="G645" s="19" t="s">
        <v>1249</v>
      </c>
      <c r="H645" s="19" t="s">
        <v>1250</v>
      </c>
      <c r="I645" s="19" t="s">
        <v>20</v>
      </c>
      <c r="J645" s="19" t="s">
        <v>21</v>
      </c>
      <c r="K645" s="19" t="s">
        <v>1251</v>
      </c>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c r="AQ645" s="19"/>
      <c r="AR645" s="19"/>
      <c r="AS645" s="19"/>
      <c r="AT645" s="19"/>
      <c r="AU645" s="19"/>
      <c r="AV645" s="19"/>
      <c r="AW645" s="19"/>
      <c r="AX645" s="19"/>
      <c r="AY645" s="19"/>
      <c r="AZ645" s="19"/>
      <c r="BA645" s="19"/>
      <c r="BB645" s="19"/>
      <c r="BC645" s="19"/>
      <c r="BD645" s="19"/>
      <c r="BE645" s="19"/>
      <c r="BF645" s="19"/>
      <c r="BG645" s="19"/>
      <c r="BH645" s="19"/>
      <c r="BI645" s="19"/>
      <c r="BJ645" s="19"/>
      <c r="BK645" s="19"/>
      <c r="BL645" s="19"/>
      <c r="BM645" s="19"/>
      <c r="BN645" s="19"/>
      <c r="BO645" s="19"/>
      <c r="BP645" s="19"/>
      <c r="BQ645" s="19"/>
      <c r="BR645" s="19"/>
      <c r="BS645" s="19"/>
      <c r="BT645" s="19"/>
      <c r="BU645" s="19"/>
      <c r="BV645" s="19"/>
      <c r="BW645" s="19"/>
      <c r="BX645" s="19"/>
      <c r="BY645" s="19"/>
      <c r="BZ645" s="19"/>
      <c r="CA645" s="19"/>
      <c r="CB645" s="19"/>
      <c r="CC645" s="19"/>
      <c r="CD645" s="19"/>
      <c r="CE645" s="19"/>
      <c r="CF645" s="19"/>
      <c r="CG645" s="19"/>
      <c r="CH645" s="19"/>
      <c r="CI645" s="19"/>
      <c r="CJ645" s="19"/>
      <c r="CK645" s="19"/>
      <c r="CL645" s="19"/>
      <c r="CM645" s="19"/>
      <c r="CN645" s="19"/>
      <c r="CO645" s="19"/>
      <c r="CP645" s="19"/>
      <c r="CQ645" s="19"/>
      <c r="CR645" s="19"/>
      <c r="CS645" s="19"/>
      <c r="CT645" s="19"/>
      <c r="CU645" s="19"/>
      <c r="CV645" s="19"/>
      <c r="CW645" s="19"/>
      <c r="CX645" s="19"/>
      <c r="CY645" s="19"/>
      <c r="CZ645" s="19"/>
      <c r="DA645" s="19"/>
      <c r="DB645" s="19"/>
      <c r="DC645" s="19"/>
      <c r="DD645" s="19"/>
      <c r="DE645" s="19"/>
      <c r="DF645" s="19"/>
      <c r="DG645" s="19"/>
      <c r="DH645" s="19"/>
      <c r="DI645" s="19"/>
      <c r="DJ645" s="19"/>
      <c r="DK645" s="19"/>
      <c r="DL645" s="19"/>
      <c r="DM645" s="19"/>
      <c r="DN645" s="19"/>
      <c r="DO645" s="19"/>
      <c r="DP645" s="19"/>
      <c r="DQ645" s="19"/>
      <c r="DR645" s="19"/>
      <c r="DS645" s="19"/>
      <c r="DT645" s="19"/>
      <c r="DU645" s="19"/>
      <c r="DV645" s="19"/>
      <c r="DW645" s="19"/>
      <c r="DX645" s="19"/>
      <c r="DY645" s="19"/>
      <c r="DZ645" s="19"/>
      <c r="EA645" s="19"/>
      <c r="EB645" s="19"/>
      <c r="EC645" s="19"/>
      <c r="ED645" s="19"/>
      <c r="EE645" s="19"/>
      <c r="EF645" s="19"/>
      <c r="EG645" s="19"/>
      <c r="EH645" s="19"/>
      <c r="EI645" s="19"/>
      <c r="EJ645" s="19"/>
      <c r="EK645" s="19"/>
      <c r="EL645" s="19"/>
      <c r="EM645" s="19"/>
      <c r="EN645" s="19"/>
      <c r="EO645" s="19"/>
      <c r="EP645" s="19"/>
      <c r="EQ645" s="19"/>
      <c r="ER645" s="19"/>
      <c r="ES645" s="19"/>
      <c r="ET645" s="19"/>
      <c r="EU645" s="19"/>
      <c r="EV645" s="19"/>
      <c r="EW645" s="19"/>
      <c r="EX645" s="19"/>
      <c r="EY645" s="19"/>
      <c r="EZ645" s="19"/>
      <c r="FA645" s="19"/>
      <c r="FB645" s="19"/>
      <c r="FC645" s="19"/>
      <c r="FD645" s="19"/>
      <c r="FE645" s="19"/>
      <c r="FF645" s="19"/>
      <c r="FG645" s="19"/>
      <c r="FH645" s="19"/>
      <c r="FI645" s="19"/>
      <c r="FJ645" s="19"/>
      <c r="FK645" s="19"/>
      <c r="FL645" s="19"/>
      <c r="FM645" s="19"/>
      <c r="FN645" s="19"/>
      <c r="FO645" s="19"/>
      <c r="FP645" s="19"/>
      <c r="FQ645" s="19"/>
      <c r="FR645" s="19"/>
      <c r="FS645" s="19"/>
    </row>
    <row r="646" spans="1:175" hidden="1">
      <c r="A646" s="48">
        <v>28417798</v>
      </c>
      <c r="B646" s="8" t="s">
        <v>1299</v>
      </c>
      <c r="C646" s="8" t="s">
        <v>391</v>
      </c>
      <c r="D646" s="8" t="s">
        <v>1243</v>
      </c>
      <c r="E646" s="8"/>
      <c r="F646" s="8" t="s">
        <v>17</v>
      </c>
      <c r="G646" s="8" t="s">
        <v>1300</v>
      </c>
      <c r="H646" s="8" t="s">
        <v>532</v>
      </c>
      <c r="I646" s="8" t="s">
        <v>20</v>
      </c>
      <c r="J646" s="8" t="s">
        <v>21</v>
      </c>
      <c r="K646" s="8" t="s">
        <v>184</v>
      </c>
      <c r="L646" s="8"/>
      <c r="M646" s="8"/>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c r="AQ646" s="19"/>
      <c r="AR646" s="19"/>
      <c r="AS646" s="19"/>
      <c r="AT646" s="19"/>
      <c r="AU646" s="19"/>
      <c r="AV646" s="19"/>
      <c r="AW646" s="19"/>
      <c r="AX646" s="19"/>
      <c r="AY646" s="19"/>
      <c r="AZ646" s="19"/>
      <c r="BA646" s="19"/>
      <c r="BB646" s="19"/>
      <c r="BC646" s="19"/>
      <c r="BD646" s="19"/>
      <c r="BE646" s="19"/>
      <c r="BF646" s="19"/>
      <c r="BG646" s="19"/>
      <c r="BH646" s="19"/>
      <c r="BI646" s="19"/>
      <c r="BJ646" s="19"/>
      <c r="BK646" s="19"/>
      <c r="BL646" s="19"/>
      <c r="BM646" s="19"/>
      <c r="BN646" s="19"/>
      <c r="BO646" s="19"/>
      <c r="BP646" s="19"/>
      <c r="BQ646" s="19"/>
      <c r="BR646" s="19"/>
      <c r="BS646" s="19"/>
      <c r="BT646" s="19"/>
      <c r="BU646" s="19"/>
      <c r="BV646" s="19"/>
      <c r="BW646" s="19"/>
      <c r="BX646" s="19"/>
      <c r="BY646" s="19"/>
      <c r="BZ646" s="19"/>
      <c r="CA646" s="19"/>
      <c r="CB646" s="19"/>
      <c r="CC646" s="19"/>
      <c r="CD646" s="19"/>
      <c r="CE646" s="19"/>
      <c r="CF646" s="19"/>
      <c r="CG646" s="19"/>
      <c r="CH646" s="19"/>
      <c r="CI646" s="19"/>
      <c r="CJ646" s="19"/>
      <c r="CK646" s="19"/>
      <c r="CL646" s="19"/>
      <c r="CM646" s="19"/>
      <c r="CN646" s="19"/>
      <c r="CO646" s="19"/>
      <c r="CP646" s="19"/>
      <c r="CQ646" s="19"/>
      <c r="CR646" s="19"/>
      <c r="CS646" s="19"/>
      <c r="CT646" s="19"/>
      <c r="CU646" s="19"/>
      <c r="CV646" s="19"/>
      <c r="CW646" s="19"/>
      <c r="CX646" s="19"/>
      <c r="CY646" s="19"/>
      <c r="CZ646" s="19"/>
      <c r="DA646" s="19"/>
      <c r="DB646" s="19"/>
      <c r="DC646" s="19"/>
      <c r="DD646" s="19"/>
      <c r="DE646" s="19"/>
      <c r="DF646" s="19"/>
      <c r="DG646" s="19"/>
      <c r="DH646" s="19"/>
      <c r="DI646" s="19"/>
      <c r="DJ646" s="19"/>
      <c r="DK646" s="19"/>
      <c r="DL646" s="19"/>
      <c r="DM646" s="19"/>
      <c r="DN646" s="19"/>
      <c r="DO646" s="19"/>
      <c r="DP646" s="19"/>
      <c r="DQ646" s="19"/>
      <c r="DR646" s="19"/>
      <c r="DS646" s="19"/>
      <c r="DT646" s="19"/>
      <c r="DU646" s="19"/>
      <c r="DV646" s="19"/>
      <c r="DW646" s="19"/>
      <c r="DX646" s="19"/>
      <c r="DY646" s="19"/>
      <c r="DZ646" s="19"/>
      <c r="EA646" s="19"/>
      <c r="EB646" s="19"/>
      <c r="EC646" s="19"/>
      <c r="ED646" s="19"/>
      <c r="EE646" s="19"/>
      <c r="EF646" s="19"/>
      <c r="EG646" s="19"/>
      <c r="EH646" s="19"/>
      <c r="EI646" s="19"/>
      <c r="EJ646" s="19"/>
      <c r="EK646" s="19"/>
      <c r="EL646" s="19"/>
      <c r="EM646" s="19"/>
      <c r="EN646" s="19"/>
      <c r="EO646" s="19"/>
      <c r="EP646" s="19"/>
      <c r="EQ646" s="19"/>
      <c r="ER646" s="19"/>
      <c r="ES646" s="19"/>
      <c r="ET646" s="19"/>
      <c r="EU646" s="19"/>
      <c r="EV646" s="19"/>
      <c r="EW646" s="19"/>
      <c r="EX646" s="19"/>
      <c r="EY646" s="19"/>
      <c r="EZ646" s="19"/>
      <c r="FA646" s="19"/>
      <c r="FB646" s="19"/>
      <c r="FC646" s="19"/>
      <c r="FD646" s="19"/>
      <c r="FE646" s="19"/>
      <c r="FF646" s="19"/>
      <c r="FG646" s="19"/>
      <c r="FH646" s="19"/>
      <c r="FI646" s="19"/>
      <c r="FJ646" s="19"/>
      <c r="FK646" s="19"/>
      <c r="FL646" s="19"/>
      <c r="FM646" s="19"/>
      <c r="FN646" s="19"/>
      <c r="FO646" s="19"/>
      <c r="FP646" s="19"/>
      <c r="FQ646" s="19"/>
      <c r="FR646" s="19"/>
      <c r="FS646" s="19"/>
    </row>
    <row r="647" spans="1:175" hidden="1">
      <c r="A647" s="50" t="s">
        <v>1301</v>
      </c>
      <c r="B647" s="19" t="s">
        <v>1302</v>
      </c>
      <c r="C647" s="19" t="s">
        <v>1303</v>
      </c>
      <c r="D647" s="19" t="s">
        <v>1243</v>
      </c>
      <c r="F647" s="19" t="s">
        <v>17</v>
      </c>
      <c r="G647" s="19" t="s">
        <v>1249</v>
      </c>
      <c r="H647" s="19" t="s">
        <v>1250</v>
      </c>
      <c r="I647" s="19" t="s">
        <v>20</v>
      </c>
      <c r="J647" s="19" t="s">
        <v>21</v>
      </c>
      <c r="K647" s="19" t="s">
        <v>1251</v>
      </c>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c r="AQ647" s="19"/>
      <c r="AR647" s="19"/>
      <c r="AS647" s="19"/>
      <c r="AT647" s="19"/>
      <c r="AU647" s="19"/>
      <c r="AV647" s="19"/>
      <c r="AW647" s="19"/>
      <c r="AX647" s="19"/>
      <c r="AY647" s="19"/>
      <c r="AZ647" s="19"/>
      <c r="BA647" s="19"/>
      <c r="BB647" s="19"/>
      <c r="BC647" s="19"/>
      <c r="BD647" s="19"/>
      <c r="BE647" s="19"/>
      <c r="BF647" s="19"/>
      <c r="BG647" s="19"/>
      <c r="BH647" s="19"/>
      <c r="BI647" s="19"/>
      <c r="BJ647" s="19"/>
      <c r="BK647" s="19"/>
      <c r="BL647" s="19"/>
      <c r="BM647" s="19"/>
      <c r="BN647" s="19"/>
      <c r="BO647" s="19"/>
      <c r="BP647" s="19"/>
      <c r="BQ647" s="19"/>
      <c r="BR647" s="19"/>
      <c r="BS647" s="19"/>
      <c r="BT647" s="19"/>
      <c r="BU647" s="19"/>
      <c r="BV647" s="19"/>
      <c r="BW647" s="19"/>
      <c r="BX647" s="19"/>
      <c r="BY647" s="19"/>
      <c r="BZ647" s="19"/>
      <c r="CA647" s="19"/>
      <c r="CB647" s="19"/>
      <c r="CC647" s="19"/>
      <c r="CD647" s="19"/>
      <c r="CE647" s="19"/>
      <c r="CF647" s="19"/>
      <c r="CG647" s="19"/>
      <c r="CH647" s="19"/>
      <c r="CI647" s="19"/>
      <c r="CJ647" s="19"/>
      <c r="CK647" s="19"/>
      <c r="CL647" s="19"/>
      <c r="CM647" s="19"/>
      <c r="CN647" s="19"/>
      <c r="CO647" s="19"/>
      <c r="CP647" s="19"/>
      <c r="CQ647" s="19"/>
      <c r="CR647" s="19"/>
      <c r="CS647" s="19"/>
      <c r="CT647" s="19"/>
      <c r="CU647" s="19"/>
      <c r="CV647" s="19"/>
      <c r="CW647" s="19"/>
      <c r="CX647" s="19"/>
      <c r="CY647" s="19"/>
      <c r="CZ647" s="19"/>
      <c r="DA647" s="19"/>
      <c r="DB647" s="19"/>
      <c r="DC647" s="19"/>
      <c r="DD647" s="19"/>
      <c r="DE647" s="19"/>
      <c r="DF647" s="19"/>
      <c r="DG647" s="19"/>
      <c r="DH647" s="19"/>
      <c r="DI647" s="19"/>
      <c r="DJ647" s="19"/>
      <c r="DK647" s="19"/>
      <c r="DL647" s="19"/>
      <c r="DM647" s="19"/>
      <c r="DN647" s="19"/>
      <c r="DO647" s="19"/>
      <c r="DP647" s="19"/>
      <c r="DQ647" s="19"/>
      <c r="DR647" s="19"/>
      <c r="DS647" s="19"/>
      <c r="DT647" s="19"/>
      <c r="DU647" s="19"/>
      <c r="DV647" s="19"/>
      <c r="DW647" s="19"/>
      <c r="DX647" s="19"/>
      <c r="DY647" s="19"/>
      <c r="DZ647" s="19"/>
      <c r="EA647" s="19"/>
      <c r="EB647" s="19"/>
      <c r="EC647" s="19"/>
      <c r="ED647" s="19"/>
      <c r="EE647" s="19"/>
      <c r="EF647" s="19"/>
      <c r="EG647" s="19"/>
      <c r="EH647" s="19"/>
      <c r="EI647" s="19"/>
      <c r="EJ647" s="19"/>
      <c r="EK647" s="19"/>
      <c r="EL647" s="19"/>
      <c r="EM647" s="19"/>
      <c r="EN647" s="19"/>
      <c r="EO647" s="19"/>
      <c r="EP647" s="19"/>
      <c r="EQ647" s="19"/>
      <c r="ER647" s="19"/>
      <c r="ES647" s="19"/>
      <c r="ET647" s="19"/>
      <c r="EU647" s="19"/>
      <c r="EV647" s="19"/>
      <c r="EW647" s="19"/>
      <c r="EX647" s="19"/>
      <c r="EY647" s="19"/>
      <c r="EZ647" s="19"/>
      <c r="FA647" s="19"/>
      <c r="FB647" s="19"/>
      <c r="FC647" s="19"/>
      <c r="FD647" s="19"/>
      <c r="FE647" s="19"/>
      <c r="FF647" s="19"/>
      <c r="FG647" s="19"/>
      <c r="FH647" s="19"/>
      <c r="FI647" s="19"/>
      <c r="FJ647" s="19"/>
      <c r="FK647" s="19"/>
      <c r="FL647" s="19"/>
      <c r="FM647" s="19"/>
      <c r="FN647" s="19"/>
      <c r="FO647" s="19"/>
      <c r="FP647" s="19"/>
      <c r="FQ647" s="19"/>
      <c r="FR647" s="19"/>
      <c r="FS647" s="19"/>
    </row>
    <row r="648" spans="1:175" hidden="1">
      <c r="A648" s="48">
        <v>40568560</v>
      </c>
      <c r="B648" s="8" t="s">
        <v>310</v>
      </c>
      <c r="C648" s="8" t="s">
        <v>239</v>
      </c>
      <c r="D648" s="8" t="s">
        <v>1243</v>
      </c>
      <c r="E648" s="8"/>
      <c r="F648" s="8" t="s">
        <v>17</v>
      </c>
      <c r="G648" s="8" t="s">
        <v>788</v>
      </c>
      <c r="H648" s="8" t="s">
        <v>789</v>
      </c>
      <c r="I648" s="8" t="s">
        <v>20</v>
      </c>
      <c r="J648" s="8" t="s">
        <v>21</v>
      </c>
      <c r="K648" s="8" t="s">
        <v>790</v>
      </c>
      <c r="L648" s="13"/>
      <c r="M648" s="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c r="AQ648" s="19"/>
      <c r="AR648" s="19"/>
      <c r="AS648" s="19"/>
      <c r="AT648" s="19"/>
      <c r="AU648" s="19"/>
      <c r="AV648" s="19"/>
      <c r="AW648" s="19"/>
      <c r="AX648" s="19"/>
      <c r="AY648" s="19"/>
      <c r="AZ648" s="19"/>
      <c r="BA648" s="19"/>
      <c r="BB648" s="19"/>
      <c r="BC648" s="19"/>
      <c r="BD648" s="19"/>
      <c r="BE648" s="19"/>
      <c r="BF648" s="19"/>
      <c r="BG648" s="19"/>
      <c r="BH648" s="19"/>
      <c r="BI648" s="19"/>
      <c r="BJ648" s="19"/>
      <c r="BK648" s="19"/>
      <c r="BL648" s="19"/>
      <c r="BM648" s="19"/>
      <c r="BN648" s="19"/>
      <c r="BO648" s="19"/>
      <c r="BP648" s="19"/>
      <c r="BQ648" s="19"/>
      <c r="BR648" s="19"/>
      <c r="BS648" s="19"/>
      <c r="BT648" s="19"/>
      <c r="BU648" s="19"/>
      <c r="BV648" s="19"/>
      <c r="BW648" s="19"/>
      <c r="BX648" s="19"/>
      <c r="BY648" s="19"/>
      <c r="BZ648" s="19"/>
      <c r="CA648" s="19"/>
      <c r="CB648" s="19"/>
      <c r="CC648" s="19"/>
      <c r="CD648" s="19"/>
      <c r="CE648" s="19"/>
      <c r="CF648" s="19"/>
      <c r="CG648" s="19"/>
      <c r="CH648" s="19"/>
      <c r="CI648" s="19"/>
      <c r="CJ648" s="19"/>
      <c r="CK648" s="19"/>
      <c r="CL648" s="19"/>
      <c r="CM648" s="19"/>
      <c r="CN648" s="19"/>
      <c r="CO648" s="19"/>
      <c r="CP648" s="19"/>
      <c r="CQ648" s="19"/>
      <c r="CR648" s="19"/>
      <c r="CS648" s="19"/>
      <c r="CT648" s="19"/>
      <c r="CU648" s="19"/>
      <c r="CV648" s="19"/>
      <c r="CW648" s="19"/>
      <c r="CX648" s="19"/>
      <c r="CY648" s="19"/>
      <c r="CZ648" s="19"/>
      <c r="DA648" s="19"/>
      <c r="DB648" s="19"/>
      <c r="DC648" s="19"/>
      <c r="DD648" s="19"/>
      <c r="DE648" s="19"/>
      <c r="DF648" s="19"/>
      <c r="DG648" s="19"/>
      <c r="DH648" s="19"/>
      <c r="DI648" s="19"/>
      <c r="DJ648" s="19"/>
      <c r="DK648" s="19"/>
      <c r="DL648" s="19"/>
      <c r="DM648" s="19"/>
      <c r="DN648" s="19"/>
      <c r="DO648" s="19"/>
      <c r="DP648" s="19"/>
      <c r="DQ648" s="19"/>
      <c r="DR648" s="19"/>
      <c r="DS648" s="19"/>
      <c r="DT648" s="19"/>
      <c r="DU648" s="19"/>
      <c r="DV648" s="19"/>
      <c r="DW648" s="19"/>
      <c r="DX648" s="19"/>
      <c r="DY648" s="19"/>
      <c r="DZ648" s="19"/>
      <c r="EA648" s="19"/>
      <c r="EB648" s="19"/>
      <c r="EC648" s="19"/>
      <c r="ED648" s="19"/>
      <c r="EE648" s="19"/>
      <c r="EF648" s="19"/>
      <c r="EG648" s="19"/>
      <c r="EH648" s="19"/>
      <c r="EI648" s="19"/>
      <c r="EJ648" s="19"/>
      <c r="EK648" s="19"/>
      <c r="EL648" s="19"/>
      <c r="EM648" s="19"/>
      <c r="EN648" s="19"/>
      <c r="EO648" s="19"/>
      <c r="EP648" s="19"/>
      <c r="EQ648" s="19"/>
      <c r="ER648" s="19"/>
      <c r="ES648" s="19"/>
      <c r="ET648" s="19"/>
      <c r="EU648" s="19"/>
      <c r="EV648" s="19"/>
      <c r="EW648" s="19"/>
      <c r="EX648" s="19"/>
      <c r="EY648" s="19"/>
      <c r="EZ648" s="19"/>
      <c r="FA648" s="19"/>
      <c r="FB648" s="19"/>
      <c r="FC648" s="19"/>
      <c r="FD648" s="19"/>
      <c r="FE648" s="19"/>
      <c r="FF648" s="19"/>
      <c r="FG648" s="19"/>
      <c r="FH648" s="19"/>
      <c r="FI648" s="19"/>
      <c r="FJ648" s="19"/>
      <c r="FK648" s="19"/>
      <c r="FL648" s="19"/>
      <c r="FM648" s="19"/>
      <c r="FN648" s="19"/>
      <c r="FO648" s="19"/>
      <c r="FP648" s="19"/>
      <c r="FQ648" s="19"/>
      <c r="FR648" s="19"/>
      <c r="FS648" s="19"/>
    </row>
    <row r="649" spans="1:175" hidden="1">
      <c r="A649" s="11" t="s">
        <v>1304</v>
      </c>
      <c r="B649" s="8" t="s">
        <v>738</v>
      </c>
      <c r="C649" s="8" t="s">
        <v>1305</v>
      </c>
      <c r="D649" s="8" t="s">
        <v>1243</v>
      </c>
      <c r="E649" s="8"/>
      <c r="F649" s="8" t="s">
        <v>17</v>
      </c>
      <c r="G649" s="8" t="s">
        <v>1306</v>
      </c>
      <c r="H649" s="8" t="s">
        <v>1307</v>
      </c>
      <c r="I649" s="8" t="s">
        <v>20</v>
      </c>
      <c r="J649" s="8" t="s">
        <v>21</v>
      </c>
      <c r="K649" s="8" t="s">
        <v>1308</v>
      </c>
      <c r="L649" s="8"/>
      <c r="M649" s="8"/>
    </row>
    <row r="650" spans="1:175" hidden="1">
      <c r="A650" s="50" t="s">
        <v>1309</v>
      </c>
      <c r="B650" s="19" t="s">
        <v>740</v>
      </c>
      <c r="C650" s="19" t="s">
        <v>428</v>
      </c>
      <c r="D650" s="8" t="s">
        <v>1243</v>
      </c>
      <c r="E650" s="8"/>
      <c r="F650" s="8" t="s">
        <v>17</v>
      </c>
      <c r="G650" s="8" t="s">
        <v>1258</v>
      </c>
      <c r="H650" s="8" t="s">
        <v>641</v>
      </c>
      <c r="I650" s="8" t="s">
        <v>20</v>
      </c>
      <c r="J650" s="8" t="s">
        <v>21</v>
      </c>
      <c r="K650" s="8" t="s">
        <v>532</v>
      </c>
    </row>
    <row r="651" spans="1:175" hidden="1">
      <c r="A651" s="48">
        <v>61286811</v>
      </c>
      <c r="B651" s="8" t="s">
        <v>1077</v>
      </c>
      <c r="C651" s="8" t="s">
        <v>24</v>
      </c>
      <c r="D651" s="8" t="s">
        <v>1243</v>
      </c>
      <c r="E651" s="8"/>
      <c r="F651" s="8" t="s">
        <v>17</v>
      </c>
      <c r="G651" s="8" t="s">
        <v>1258</v>
      </c>
      <c r="H651" s="8" t="s">
        <v>641</v>
      </c>
      <c r="I651" s="8" t="s">
        <v>20</v>
      </c>
      <c r="J651" s="8" t="s">
        <v>21</v>
      </c>
      <c r="K651" s="8" t="s">
        <v>532</v>
      </c>
      <c r="L651" s="9"/>
      <c r="M651" s="9"/>
    </row>
    <row r="652" spans="1:175" hidden="1">
      <c r="A652" s="48">
        <v>65950784</v>
      </c>
      <c r="B652" s="8" t="s">
        <v>329</v>
      </c>
      <c r="C652" s="8" t="s">
        <v>388</v>
      </c>
      <c r="D652" s="8" t="s">
        <v>1243</v>
      </c>
      <c r="E652" s="8"/>
      <c r="F652" s="8" t="s">
        <v>17</v>
      </c>
      <c r="G652" s="8" t="s">
        <v>1258</v>
      </c>
      <c r="H652" s="8" t="s">
        <v>641</v>
      </c>
      <c r="I652" s="8" t="s">
        <v>20</v>
      </c>
      <c r="J652" s="8" t="s">
        <v>21</v>
      </c>
      <c r="K652" s="8" t="s">
        <v>532</v>
      </c>
      <c r="L652" s="9"/>
      <c r="M652" s="9"/>
    </row>
    <row r="653" spans="1:175" hidden="1">
      <c r="A653" s="48">
        <v>24042327</v>
      </c>
      <c r="B653" s="8" t="s">
        <v>1310</v>
      </c>
      <c r="C653" s="8" t="s">
        <v>164</v>
      </c>
      <c r="D653" s="8" t="s">
        <v>1243</v>
      </c>
      <c r="E653" s="8"/>
      <c r="F653" s="8" t="s">
        <v>17</v>
      </c>
      <c r="G653" s="8" t="s">
        <v>1258</v>
      </c>
      <c r="H653" s="8" t="s">
        <v>641</v>
      </c>
      <c r="I653" s="8" t="s">
        <v>20</v>
      </c>
      <c r="J653" s="8" t="s">
        <v>21</v>
      </c>
      <c r="K653" s="8" t="s">
        <v>532</v>
      </c>
      <c r="L653" s="9"/>
      <c r="M653" s="9"/>
    </row>
    <row r="654" spans="1:175" hidden="1">
      <c r="A654" s="50" t="s">
        <v>1311</v>
      </c>
      <c r="B654" s="19" t="s">
        <v>1312</v>
      </c>
      <c r="C654" s="19" t="s">
        <v>224</v>
      </c>
      <c r="D654" s="8" t="s">
        <v>1243</v>
      </c>
      <c r="E654" s="8"/>
      <c r="F654" s="8" t="s">
        <v>17</v>
      </c>
      <c r="G654" s="8" t="s">
        <v>1258</v>
      </c>
      <c r="H654" s="8" t="s">
        <v>641</v>
      </c>
      <c r="I654" s="8" t="s">
        <v>20</v>
      </c>
      <c r="J654" s="8" t="s">
        <v>21</v>
      </c>
      <c r="K654" s="8" t="s">
        <v>532</v>
      </c>
    </row>
    <row r="655" spans="1:175" hidden="1">
      <c r="A655" s="50" t="s">
        <v>1313</v>
      </c>
      <c r="B655" s="19" t="s">
        <v>1314</v>
      </c>
      <c r="C655" s="19" t="s">
        <v>1315</v>
      </c>
      <c r="D655" s="8" t="s">
        <v>1243</v>
      </c>
      <c r="E655" s="8"/>
      <c r="F655" s="8" t="s">
        <v>17</v>
      </c>
      <c r="G655" s="8" t="s">
        <v>1258</v>
      </c>
      <c r="H655" s="8" t="s">
        <v>641</v>
      </c>
      <c r="I655" s="8" t="s">
        <v>20</v>
      </c>
      <c r="J655" s="8" t="s">
        <v>21</v>
      </c>
      <c r="K655" s="8" t="s">
        <v>532</v>
      </c>
    </row>
    <row r="656" spans="1:175" hidden="1">
      <c r="A656" s="12">
        <v>16437105</v>
      </c>
      <c r="B656" s="9" t="s">
        <v>355</v>
      </c>
      <c r="C656" s="9" t="s">
        <v>150</v>
      </c>
      <c r="D656" s="9" t="s">
        <v>1243</v>
      </c>
      <c r="E656" s="9"/>
      <c r="F656" s="9" t="s">
        <v>17</v>
      </c>
      <c r="G656" s="14" t="s">
        <v>807</v>
      </c>
      <c r="H656" s="9" t="s">
        <v>560</v>
      </c>
      <c r="I656" s="17" t="s">
        <v>20</v>
      </c>
      <c r="J656" s="9" t="s">
        <v>21</v>
      </c>
      <c r="K656" s="9" t="s">
        <v>369</v>
      </c>
      <c r="L656" s="9"/>
      <c r="M656" s="9"/>
    </row>
    <row r="657" spans="1:13" hidden="1">
      <c r="A657" s="30">
        <v>28566255</v>
      </c>
      <c r="B657" s="7" t="s">
        <v>355</v>
      </c>
      <c r="C657" s="7" t="s">
        <v>627</v>
      </c>
      <c r="D657" s="27" t="s">
        <v>1243</v>
      </c>
      <c r="E657" s="8"/>
      <c r="F657" s="8" t="s">
        <v>17</v>
      </c>
      <c r="G657" s="8" t="s">
        <v>826</v>
      </c>
      <c r="H657" s="8" t="s">
        <v>532</v>
      </c>
      <c r="I657" s="8" t="s">
        <v>20</v>
      </c>
      <c r="J657" s="8" t="s">
        <v>21</v>
      </c>
      <c r="K657" s="8" t="s">
        <v>74</v>
      </c>
      <c r="L657" s="8"/>
      <c r="M657" s="8"/>
    </row>
    <row r="658" spans="1:13" hidden="1">
      <c r="A658" s="30">
        <v>32200321</v>
      </c>
      <c r="B658" s="7" t="s">
        <v>945</v>
      </c>
      <c r="C658" s="7" t="s">
        <v>55</v>
      </c>
      <c r="D658" s="27" t="s">
        <v>1243</v>
      </c>
      <c r="E658" s="8"/>
      <c r="F658" s="8" t="s">
        <v>17</v>
      </c>
      <c r="G658" s="8" t="s">
        <v>826</v>
      </c>
      <c r="H658" s="8" t="s">
        <v>532</v>
      </c>
      <c r="I658" s="8" t="s">
        <v>20</v>
      </c>
      <c r="J658" s="8" t="s">
        <v>21</v>
      </c>
      <c r="K658" s="8" t="s">
        <v>74</v>
      </c>
      <c r="L658" s="8"/>
      <c r="M658" s="8"/>
    </row>
    <row r="659" spans="1:13" hidden="1">
      <c r="A659" s="50" t="s">
        <v>1316</v>
      </c>
      <c r="B659" s="19" t="s">
        <v>945</v>
      </c>
      <c r="C659" s="19" t="s">
        <v>1317</v>
      </c>
      <c r="D659" s="19" t="s">
        <v>1243</v>
      </c>
      <c r="F659" s="19" t="s">
        <v>17</v>
      </c>
      <c r="G659" s="19" t="s">
        <v>1249</v>
      </c>
      <c r="H659" s="19" t="s">
        <v>1250</v>
      </c>
      <c r="I659" s="19" t="s">
        <v>20</v>
      </c>
      <c r="J659" s="19" t="s">
        <v>21</v>
      </c>
      <c r="K659" s="19" t="s">
        <v>1251</v>
      </c>
    </row>
    <row r="660" spans="1:13" hidden="1">
      <c r="A660" s="48">
        <v>24444846</v>
      </c>
      <c r="B660" s="8" t="s">
        <v>1318</v>
      </c>
      <c r="C660" s="8" t="s">
        <v>525</v>
      </c>
      <c r="D660" s="8" t="s">
        <v>1243</v>
      </c>
      <c r="E660" s="8"/>
      <c r="F660" s="8" t="s">
        <v>17</v>
      </c>
      <c r="G660" s="8" t="s">
        <v>1258</v>
      </c>
      <c r="H660" s="8" t="s">
        <v>641</v>
      </c>
      <c r="I660" s="8" t="s">
        <v>20</v>
      </c>
      <c r="J660" s="8" t="s">
        <v>21</v>
      </c>
      <c r="K660" s="8" t="s">
        <v>532</v>
      </c>
      <c r="L660" s="9"/>
      <c r="M660" s="9"/>
    </row>
    <row r="661" spans="1:13" hidden="1">
      <c r="A661" s="48">
        <v>34768150</v>
      </c>
      <c r="B661" s="8" t="s">
        <v>1319</v>
      </c>
      <c r="C661" s="8" t="s">
        <v>1320</v>
      </c>
      <c r="D661" s="8" t="s">
        <v>1243</v>
      </c>
      <c r="E661" s="8"/>
      <c r="F661" s="8" t="s">
        <v>17</v>
      </c>
      <c r="G661" s="8" t="s">
        <v>1300</v>
      </c>
      <c r="H661" s="8" t="s">
        <v>532</v>
      </c>
      <c r="I661" s="8" t="s">
        <v>20</v>
      </c>
      <c r="J661" s="8" t="s">
        <v>21</v>
      </c>
      <c r="K661" s="8" t="s">
        <v>184</v>
      </c>
      <c r="L661" s="8"/>
      <c r="M661" s="8"/>
    </row>
    <row r="662" spans="1:13" hidden="1">
      <c r="A662" s="50" t="s">
        <v>1321</v>
      </c>
      <c r="B662" s="19" t="s">
        <v>1322</v>
      </c>
      <c r="C662" s="19" t="s">
        <v>248</v>
      </c>
      <c r="D662" s="8" t="s">
        <v>1243</v>
      </c>
      <c r="E662" s="8"/>
      <c r="F662" s="8" t="s">
        <v>17</v>
      </c>
      <c r="G662" s="8" t="s">
        <v>1258</v>
      </c>
      <c r="H662" s="8" t="s">
        <v>641</v>
      </c>
      <c r="I662" s="8" t="s">
        <v>20</v>
      </c>
      <c r="J662" s="8" t="s">
        <v>21</v>
      </c>
      <c r="K662" s="8" t="s">
        <v>532</v>
      </c>
    </row>
    <row r="663" spans="1:13" hidden="1">
      <c r="A663" s="48">
        <v>302917935</v>
      </c>
      <c r="B663" s="8" t="s">
        <v>117</v>
      </c>
      <c r="C663" s="8" t="s">
        <v>417</v>
      </c>
      <c r="D663" s="8" t="s">
        <v>1243</v>
      </c>
      <c r="E663" s="8"/>
      <c r="F663" s="8" t="s">
        <v>17</v>
      </c>
      <c r="G663" s="8" t="s">
        <v>1244</v>
      </c>
      <c r="H663" s="8" t="s">
        <v>1245</v>
      </c>
      <c r="I663" s="8" t="s">
        <v>20</v>
      </c>
      <c r="J663" s="8" t="s">
        <v>21</v>
      </c>
      <c r="K663" s="8" t="s">
        <v>820</v>
      </c>
      <c r="L663" s="9"/>
      <c r="M663" s="9"/>
    </row>
    <row r="664" spans="1:13" hidden="1">
      <c r="A664" s="12">
        <v>24607871</v>
      </c>
      <c r="B664" s="9" t="s">
        <v>1323</v>
      </c>
      <c r="C664" s="9" t="s">
        <v>147</v>
      </c>
      <c r="D664" s="9" t="s">
        <v>1243</v>
      </c>
      <c r="E664" s="9"/>
      <c r="F664" s="9" t="s">
        <v>17</v>
      </c>
      <c r="G664" s="14" t="s">
        <v>807</v>
      </c>
      <c r="H664" s="9" t="s">
        <v>560</v>
      </c>
      <c r="I664" s="17" t="s">
        <v>20</v>
      </c>
      <c r="J664" s="9" t="s">
        <v>21</v>
      </c>
      <c r="K664" s="9" t="s">
        <v>369</v>
      </c>
      <c r="L664" s="8"/>
      <c r="M664" s="8"/>
    </row>
    <row r="665" spans="1:13" hidden="1">
      <c r="A665" s="48">
        <v>329576961</v>
      </c>
      <c r="B665" s="8" t="s">
        <v>1324</v>
      </c>
      <c r="C665" s="8" t="s">
        <v>1325</v>
      </c>
      <c r="D665" s="8" t="s">
        <v>1243</v>
      </c>
      <c r="E665" s="8"/>
      <c r="F665" s="8" t="s">
        <v>17</v>
      </c>
      <c r="G665" s="8" t="s">
        <v>1244</v>
      </c>
      <c r="H665" s="8" t="s">
        <v>1245</v>
      </c>
      <c r="I665" s="8" t="s">
        <v>20</v>
      </c>
      <c r="J665" s="8" t="s">
        <v>21</v>
      </c>
      <c r="K665" s="8" t="s">
        <v>820</v>
      </c>
      <c r="L665" s="9"/>
      <c r="M665" s="9"/>
    </row>
    <row r="666" spans="1:13" hidden="1">
      <c r="A666" s="48">
        <v>39365200</v>
      </c>
      <c r="B666" s="8" t="s">
        <v>1326</v>
      </c>
      <c r="C666" s="8" t="s">
        <v>1327</v>
      </c>
      <c r="D666" s="8" t="s">
        <v>1243</v>
      </c>
      <c r="E666" s="8"/>
      <c r="F666" s="8" t="s">
        <v>17</v>
      </c>
      <c r="G666" s="8" t="s">
        <v>1258</v>
      </c>
      <c r="H666" s="8" t="s">
        <v>641</v>
      </c>
      <c r="I666" s="8" t="s">
        <v>20</v>
      </c>
      <c r="J666" s="8" t="s">
        <v>21</v>
      </c>
      <c r="K666" s="8" t="s">
        <v>532</v>
      </c>
      <c r="L666" s="9"/>
      <c r="M666" s="9"/>
    </row>
    <row r="667" spans="1:13" hidden="1">
      <c r="A667" s="48">
        <v>37723301</v>
      </c>
      <c r="B667" s="8" t="s">
        <v>1328</v>
      </c>
      <c r="C667" s="8" t="s">
        <v>219</v>
      </c>
      <c r="D667" s="8" t="s">
        <v>1243</v>
      </c>
      <c r="E667" s="8"/>
      <c r="F667" s="8" t="s">
        <v>17</v>
      </c>
      <c r="G667" s="8" t="s">
        <v>1258</v>
      </c>
      <c r="H667" s="8" t="s">
        <v>641</v>
      </c>
      <c r="I667" s="8" t="s">
        <v>20</v>
      </c>
      <c r="J667" s="8" t="s">
        <v>21</v>
      </c>
      <c r="K667" s="8" t="s">
        <v>532</v>
      </c>
      <c r="L667" s="9"/>
      <c r="M667" s="9"/>
    </row>
    <row r="668" spans="1:13" hidden="1">
      <c r="A668" s="48" t="s">
        <v>1329</v>
      </c>
      <c r="B668" s="8" t="s">
        <v>1330</v>
      </c>
      <c r="C668" s="8" t="s">
        <v>1331</v>
      </c>
      <c r="D668" s="8" t="s">
        <v>1243</v>
      </c>
      <c r="E668" s="8"/>
      <c r="F668" s="8" t="s">
        <v>17</v>
      </c>
      <c r="G668" s="8" t="s">
        <v>1332</v>
      </c>
      <c r="H668" s="8" t="s">
        <v>441</v>
      </c>
      <c r="I668" s="8" t="s">
        <v>20</v>
      </c>
      <c r="J668" s="8" t="s">
        <v>21</v>
      </c>
      <c r="K668" s="8" t="s">
        <v>580</v>
      </c>
      <c r="L668" s="9"/>
      <c r="M668" s="9"/>
    </row>
    <row r="669" spans="1:13" hidden="1">
      <c r="A669" s="48" t="s">
        <v>1333</v>
      </c>
      <c r="B669" s="8" t="s">
        <v>1334</v>
      </c>
      <c r="C669" s="8" t="s">
        <v>439</v>
      </c>
      <c r="D669" s="8" t="s">
        <v>1243</v>
      </c>
      <c r="E669" s="8"/>
      <c r="F669" s="8" t="s">
        <v>17</v>
      </c>
      <c r="G669" s="8" t="s">
        <v>1332</v>
      </c>
      <c r="H669" s="8" t="s">
        <v>441</v>
      </c>
      <c r="I669" s="8" t="s">
        <v>20</v>
      </c>
      <c r="J669" s="8" t="s">
        <v>21</v>
      </c>
      <c r="K669" s="8" t="s">
        <v>580</v>
      </c>
      <c r="L669" s="9"/>
      <c r="M669" s="9"/>
    </row>
    <row r="670" spans="1:13" hidden="1">
      <c r="A670" s="50" t="s">
        <v>1335</v>
      </c>
      <c r="B670" s="19" t="s">
        <v>1336</v>
      </c>
      <c r="C670" s="19" t="s">
        <v>417</v>
      </c>
      <c r="D670" s="8" t="s">
        <v>1243</v>
      </c>
      <c r="E670" s="8"/>
      <c r="F670" s="8" t="s">
        <v>17</v>
      </c>
      <c r="G670" s="8" t="s">
        <v>1258</v>
      </c>
      <c r="H670" s="8" t="s">
        <v>641</v>
      </c>
      <c r="I670" s="8" t="s">
        <v>20</v>
      </c>
      <c r="J670" s="8" t="s">
        <v>21</v>
      </c>
      <c r="K670" s="8" t="s">
        <v>532</v>
      </c>
    </row>
    <row r="671" spans="1:13" hidden="1">
      <c r="A671" s="50" t="s">
        <v>1337</v>
      </c>
      <c r="B671" s="19" t="s">
        <v>1338</v>
      </c>
      <c r="C671" s="19" t="s">
        <v>1184</v>
      </c>
      <c r="D671" s="19" t="s">
        <v>1243</v>
      </c>
      <c r="F671" s="19" t="s">
        <v>17</v>
      </c>
      <c r="G671" s="19" t="s">
        <v>1249</v>
      </c>
      <c r="H671" s="19" t="s">
        <v>1250</v>
      </c>
      <c r="I671" s="19" t="s">
        <v>20</v>
      </c>
      <c r="J671" s="19" t="s">
        <v>21</v>
      </c>
      <c r="K671" s="19" t="s">
        <v>1251</v>
      </c>
    </row>
    <row r="672" spans="1:13" hidden="1">
      <c r="A672" s="30">
        <v>16327454</v>
      </c>
      <c r="B672" s="7" t="s">
        <v>1339</v>
      </c>
      <c r="C672" s="7" t="s">
        <v>29</v>
      </c>
      <c r="D672" s="27" t="s">
        <v>1243</v>
      </c>
      <c r="E672" s="8"/>
      <c r="F672" s="8" t="s">
        <v>17</v>
      </c>
      <c r="G672" s="8" t="s">
        <v>826</v>
      </c>
      <c r="H672" s="8" t="s">
        <v>532</v>
      </c>
      <c r="I672" s="8" t="s">
        <v>20</v>
      </c>
      <c r="J672" s="8" t="s">
        <v>21</v>
      </c>
      <c r="K672" s="8" t="s">
        <v>74</v>
      </c>
      <c r="L672" s="9"/>
      <c r="M672" s="9"/>
    </row>
    <row r="673" spans="1:13" hidden="1">
      <c r="A673" s="50" t="s">
        <v>1340</v>
      </c>
      <c r="B673" s="19" t="s">
        <v>1341</v>
      </c>
      <c r="C673" s="19" t="s">
        <v>443</v>
      </c>
      <c r="D673" s="19" t="s">
        <v>1243</v>
      </c>
      <c r="F673" s="19" t="s">
        <v>17</v>
      </c>
      <c r="G673" s="19" t="s">
        <v>1332</v>
      </c>
      <c r="H673" s="19" t="s">
        <v>441</v>
      </c>
      <c r="I673" s="19" t="s">
        <v>20</v>
      </c>
      <c r="J673" s="19" t="s">
        <v>21</v>
      </c>
      <c r="K673" s="19" t="s">
        <v>580</v>
      </c>
    </row>
    <row r="674" spans="1:13" ht="15.75" hidden="1" thickBot="1">
      <c r="A674" s="53">
        <v>312745599</v>
      </c>
      <c r="B674" s="54" t="s">
        <v>991</v>
      </c>
      <c r="C674" s="54" t="s">
        <v>1342</v>
      </c>
      <c r="D674" s="19" t="s">
        <v>1243</v>
      </c>
      <c r="F674" s="19" t="s">
        <v>17</v>
      </c>
      <c r="G674" s="19" t="s">
        <v>1343</v>
      </c>
      <c r="H674" s="19" t="s">
        <v>1344</v>
      </c>
      <c r="I674" s="19" t="s">
        <v>20</v>
      </c>
      <c r="J674" s="19" t="s">
        <v>21</v>
      </c>
      <c r="K674" s="19" t="s">
        <v>1345</v>
      </c>
    </row>
    <row r="675" spans="1:13" ht="16.5" hidden="1" thickBot="1">
      <c r="A675" s="53">
        <v>23995434</v>
      </c>
      <c r="B675" s="55" t="s">
        <v>838</v>
      </c>
      <c r="C675" s="55" t="s">
        <v>24</v>
      </c>
      <c r="D675" s="19" t="s">
        <v>1243</v>
      </c>
      <c r="F675" s="19" t="s">
        <v>17</v>
      </c>
      <c r="G675" s="19" t="s">
        <v>1346</v>
      </c>
      <c r="H675" s="19" t="s">
        <v>1347</v>
      </c>
      <c r="I675" s="19" t="s">
        <v>20</v>
      </c>
      <c r="J675" s="19" t="s">
        <v>21</v>
      </c>
      <c r="K675" s="19" t="s">
        <v>1348</v>
      </c>
    </row>
    <row r="676" spans="1:13" hidden="1">
      <c r="A676" s="50" t="s">
        <v>1349</v>
      </c>
      <c r="B676" s="19" t="s">
        <v>1350</v>
      </c>
      <c r="C676" s="19" t="s">
        <v>419</v>
      </c>
      <c r="D676" s="8" t="s">
        <v>1243</v>
      </c>
      <c r="E676" s="8"/>
      <c r="F676" s="8" t="s">
        <v>17</v>
      </c>
      <c r="G676" s="8" t="s">
        <v>1258</v>
      </c>
      <c r="H676" s="8" t="s">
        <v>641</v>
      </c>
      <c r="I676" s="8" t="s">
        <v>20</v>
      </c>
      <c r="J676" s="8" t="s">
        <v>21</v>
      </c>
      <c r="K676" s="8" t="s">
        <v>532</v>
      </c>
    </row>
    <row r="677" spans="1:13" hidden="1">
      <c r="A677" s="48">
        <v>36137016</v>
      </c>
      <c r="B677" s="8" t="s">
        <v>1351</v>
      </c>
      <c r="C677" s="8" t="s">
        <v>593</v>
      </c>
      <c r="D677" s="8" t="s">
        <v>1243</v>
      </c>
      <c r="E677" s="8"/>
      <c r="F677" s="8" t="s">
        <v>17</v>
      </c>
      <c r="G677" s="8" t="s">
        <v>1258</v>
      </c>
      <c r="H677" s="8" t="s">
        <v>641</v>
      </c>
      <c r="I677" s="8" t="s">
        <v>20</v>
      </c>
      <c r="J677" s="8" t="s">
        <v>21</v>
      </c>
      <c r="K677" s="8" t="s">
        <v>532</v>
      </c>
      <c r="L677" s="9"/>
      <c r="M677" s="9"/>
    </row>
    <row r="678" spans="1:13" hidden="1">
      <c r="A678" s="12">
        <v>305359689</v>
      </c>
      <c r="B678" s="9" t="s">
        <v>1352</v>
      </c>
      <c r="C678" s="9" t="s">
        <v>1353</v>
      </c>
      <c r="D678" s="9" t="s">
        <v>1243</v>
      </c>
      <c r="E678" s="9"/>
      <c r="F678" s="9" t="s">
        <v>17</v>
      </c>
      <c r="G678" s="14" t="s">
        <v>807</v>
      </c>
      <c r="H678" s="9" t="s">
        <v>560</v>
      </c>
      <c r="I678" s="17" t="s">
        <v>20</v>
      </c>
      <c r="J678" s="9" t="s">
        <v>21</v>
      </c>
      <c r="K678" s="9" t="s">
        <v>369</v>
      </c>
      <c r="L678" s="9"/>
      <c r="M678" s="9"/>
    </row>
    <row r="679" spans="1:13" hidden="1">
      <c r="A679" s="48">
        <v>321030348</v>
      </c>
      <c r="B679" s="8" t="s">
        <v>1354</v>
      </c>
      <c r="C679" s="8" t="s">
        <v>1084</v>
      </c>
      <c r="D679" s="8" t="s">
        <v>1243</v>
      </c>
      <c r="E679" s="8"/>
      <c r="F679" s="8" t="s">
        <v>17</v>
      </c>
      <c r="G679" s="8" t="s">
        <v>1258</v>
      </c>
      <c r="H679" s="8" t="s">
        <v>641</v>
      </c>
      <c r="I679" s="8" t="s">
        <v>20</v>
      </c>
      <c r="J679" s="8" t="s">
        <v>21</v>
      </c>
      <c r="K679" s="8" t="s">
        <v>532</v>
      </c>
      <c r="L679" s="8"/>
      <c r="M679" s="8"/>
    </row>
    <row r="680" spans="1:13" hidden="1">
      <c r="A680" s="48">
        <v>313910556</v>
      </c>
      <c r="B680" s="8" t="s">
        <v>1355</v>
      </c>
      <c r="C680" s="8" t="s">
        <v>1356</v>
      </c>
      <c r="D680" s="8" t="s">
        <v>1243</v>
      </c>
      <c r="E680" s="8"/>
      <c r="F680" s="8" t="s">
        <v>17</v>
      </c>
      <c r="G680" s="8" t="s">
        <v>1258</v>
      </c>
      <c r="H680" s="8" t="s">
        <v>641</v>
      </c>
      <c r="I680" s="8" t="s">
        <v>20</v>
      </c>
      <c r="J680" s="8" t="s">
        <v>21</v>
      </c>
      <c r="K680" s="8" t="s">
        <v>532</v>
      </c>
      <c r="L680" s="8"/>
      <c r="M680" s="8"/>
    </row>
    <row r="681" spans="1:13" hidden="1">
      <c r="A681" s="48">
        <v>34386698</v>
      </c>
      <c r="B681" s="8" t="s">
        <v>1357</v>
      </c>
      <c r="C681" s="8" t="s">
        <v>34</v>
      </c>
      <c r="D681" s="8" t="s">
        <v>1243</v>
      </c>
      <c r="E681" s="8"/>
      <c r="F681" s="8" t="s">
        <v>17</v>
      </c>
      <c r="G681" s="8" t="s">
        <v>1258</v>
      </c>
      <c r="H681" s="8" t="s">
        <v>641</v>
      </c>
      <c r="I681" s="8" t="s">
        <v>20</v>
      </c>
      <c r="J681" s="8" t="s">
        <v>21</v>
      </c>
      <c r="K681" s="8" t="s">
        <v>532</v>
      </c>
      <c r="L681" s="8"/>
      <c r="M681" s="8"/>
    </row>
    <row r="682" spans="1:13" hidden="1">
      <c r="A682" s="48">
        <v>207601972</v>
      </c>
      <c r="B682" s="8" t="s">
        <v>1358</v>
      </c>
      <c r="C682" s="8" t="s">
        <v>542</v>
      </c>
      <c r="D682" s="8" t="s">
        <v>1243</v>
      </c>
      <c r="E682" s="8"/>
      <c r="F682" s="8" t="s">
        <v>17</v>
      </c>
      <c r="G682" s="8" t="s">
        <v>1244</v>
      </c>
      <c r="H682" s="8" t="s">
        <v>1245</v>
      </c>
      <c r="I682" s="8" t="s">
        <v>20</v>
      </c>
      <c r="J682" s="8" t="s">
        <v>21</v>
      </c>
      <c r="K682" s="8" t="s">
        <v>820</v>
      </c>
      <c r="L682" s="9"/>
      <c r="M682" s="9"/>
    </row>
    <row r="683" spans="1:13" hidden="1">
      <c r="A683" s="11">
        <v>209625698</v>
      </c>
      <c r="B683" s="8" t="s">
        <v>504</v>
      </c>
      <c r="C683" s="8" t="s">
        <v>1359</v>
      </c>
      <c r="D683" s="8" t="s">
        <v>1243</v>
      </c>
      <c r="E683" s="8"/>
      <c r="F683" s="8" t="s">
        <v>17</v>
      </c>
      <c r="G683" s="8" t="s">
        <v>1360</v>
      </c>
      <c r="H683" s="8" t="s">
        <v>567</v>
      </c>
      <c r="I683" s="8" t="s">
        <v>20</v>
      </c>
      <c r="J683" s="8" t="s">
        <v>21</v>
      </c>
      <c r="K683" s="8" t="s">
        <v>568</v>
      </c>
      <c r="L683" s="8"/>
      <c r="M683" s="8"/>
    </row>
    <row r="684" spans="1:13" hidden="1">
      <c r="A684" s="19">
        <v>327049649</v>
      </c>
      <c r="B684" s="19" t="s">
        <v>1361</v>
      </c>
      <c r="C684" s="19" t="s">
        <v>1362</v>
      </c>
      <c r="D684" s="19" t="s">
        <v>1243</v>
      </c>
      <c r="F684" s="19" t="s">
        <v>17</v>
      </c>
      <c r="G684" s="19" t="s">
        <v>1249</v>
      </c>
      <c r="H684" s="19" t="s">
        <v>1250</v>
      </c>
      <c r="I684" s="19" t="s">
        <v>20</v>
      </c>
      <c r="J684" s="19" t="s">
        <v>21</v>
      </c>
      <c r="K684" s="19" t="s">
        <v>1251</v>
      </c>
    </row>
    <row r="685" spans="1:13" hidden="1">
      <c r="A685" s="19">
        <v>327049680</v>
      </c>
      <c r="B685" s="19" t="s">
        <v>1363</v>
      </c>
      <c r="C685" s="19" t="s">
        <v>1364</v>
      </c>
      <c r="D685" s="19" t="s">
        <v>1243</v>
      </c>
      <c r="F685" s="19" t="s">
        <v>17</v>
      </c>
      <c r="G685" s="19" t="s">
        <v>1249</v>
      </c>
      <c r="H685" s="19" t="s">
        <v>1250</v>
      </c>
      <c r="I685" s="19" t="s">
        <v>20</v>
      </c>
      <c r="J685" s="19" t="s">
        <v>21</v>
      </c>
      <c r="K685" s="19" t="s">
        <v>1251</v>
      </c>
    </row>
    <row r="686" spans="1:13" hidden="1">
      <c r="A686" s="12">
        <v>15865041</v>
      </c>
      <c r="B686" s="9" t="s">
        <v>1365</v>
      </c>
      <c r="C686" s="9" t="s">
        <v>494</v>
      </c>
      <c r="D686" s="9" t="s">
        <v>1243</v>
      </c>
      <c r="E686" s="9"/>
      <c r="F686" s="9" t="s">
        <v>17</v>
      </c>
      <c r="G686" s="14" t="s">
        <v>807</v>
      </c>
      <c r="H686" s="9" t="s">
        <v>560</v>
      </c>
      <c r="I686" s="17" t="s">
        <v>20</v>
      </c>
      <c r="J686" s="9" t="s">
        <v>21</v>
      </c>
      <c r="K686" s="9" t="s">
        <v>369</v>
      </c>
      <c r="L686" s="8"/>
      <c r="M686" s="8"/>
    </row>
    <row r="687" spans="1:13" hidden="1">
      <c r="A687" s="19">
        <v>305399149</v>
      </c>
      <c r="B687" s="19" t="s">
        <v>593</v>
      </c>
      <c r="C687" s="19" t="s">
        <v>814</v>
      </c>
      <c r="D687" s="19" t="s">
        <v>1243</v>
      </c>
      <c r="F687" s="19" t="s">
        <v>17</v>
      </c>
      <c r="G687" s="19" t="s">
        <v>1249</v>
      </c>
      <c r="H687" s="19" t="s">
        <v>1250</v>
      </c>
      <c r="I687" s="19" t="s">
        <v>20</v>
      </c>
      <c r="J687" s="19" t="s">
        <v>21</v>
      </c>
      <c r="K687" s="19" t="s">
        <v>1251</v>
      </c>
    </row>
    <row r="688" spans="1:13" hidden="1">
      <c r="A688" s="48">
        <v>321138752</v>
      </c>
      <c r="B688" s="8" t="s">
        <v>1366</v>
      </c>
      <c r="C688" s="8" t="s">
        <v>1367</v>
      </c>
      <c r="D688" s="8" t="s">
        <v>1243</v>
      </c>
      <c r="E688" s="8"/>
      <c r="F688" s="8" t="s">
        <v>17</v>
      </c>
      <c r="G688" s="8" t="s">
        <v>1244</v>
      </c>
      <c r="H688" s="8" t="s">
        <v>1245</v>
      </c>
      <c r="I688" s="8" t="s">
        <v>20</v>
      </c>
      <c r="J688" s="8" t="s">
        <v>21</v>
      </c>
      <c r="K688" s="8" t="s">
        <v>820</v>
      </c>
      <c r="L688" s="8"/>
      <c r="M688" s="8"/>
    </row>
    <row r="689" spans="1:13" hidden="1">
      <c r="A689" s="48">
        <v>310974639</v>
      </c>
      <c r="B689" s="8" t="s">
        <v>1368</v>
      </c>
      <c r="C689" s="8" t="s">
        <v>1369</v>
      </c>
      <c r="D689" s="8" t="s">
        <v>1243</v>
      </c>
      <c r="E689" s="8"/>
      <c r="F689" s="8" t="s">
        <v>17</v>
      </c>
      <c r="G689" s="8" t="s">
        <v>1258</v>
      </c>
      <c r="H689" s="8" t="s">
        <v>641</v>
      </c>
      <c r="I689" s="8" t="s">
        <v>20</v>
      </c>
      <c r="J689" s="8" t="s">
        <v>21</v>
      </c>
      <c r="K689" s="8" t="s">
        <v>532</v>
      </c>
      <c r="L689" s="8"/>
      <c r="M689" s="8"/>
    </row>
    <row r="690" spans="1:13" hidden="1">
      <c r="A690" s="19">
        <v>31408586</v>
      </c>
      <c r="B690" s="19" t="s">
        <v>1370</v>
      </c>
      <c r="C690" s="19" t="s">
        <v>81</v>
      </c>
      <c r="D690" s="8" t="s">
        <v>1243</v>
      </c>
      <c r="E690" s="8"/>
      <c r="F690" s="8" t="s">
        <v>17</v>
      </c>
      <c r="G690" s="8" t="s">
        <v>1258</v>
      </c>
      <c r="H690" s="8" t="s">
        <v>641</v>
      </c>
      <c r="I690" s="8" t="s">
        <v>20</v>
      </c>
      <c r="J690" s="8" t="s">
        <v>21</v>
      </c>
      <c r="K690" s="8" t="s">
        <v>532</v>
      </c>
    </row>
    <row r="691" spans="1:13" hidden="1">
      <c r="A691" s="50" t="s">
        <v>1371</v>
      </c>
      <c r="B691" s="19" t="s">
        <v>1372</v>
      </c>
      <c r="C691" s="19" t="s">
        <v>246</v>
      </c>
      <c r="D691" s="19" t="s">
        <v>1243</v>
      </c>
    </row>
    <row r="692" spans="1:13" s="19" customFormat="1" hidden="1">
      <c r="A692" s="50" t="s">
        <v>1373</v>
      </c>
      <c r="B692" s="19" t="s">
        <v>1374</v>
      </c>
      <c r="C692" s="19" t="s">
        <v>219</v>
      </c>
      <c r="D692" s="19" t="s">
        <v>1243</v>
      </c>
      <c r="L692" s="5"/>
      <c r="M692" s="5"/>
    </row>
    <row r="693" spans="1:13" hidden="1">
      <c r="A693" s="50" t="s">
        <v>1375</v>
      </c>
      <c r="B693" s="19" t="s">
        <v>1376</v>
      </c>
      <c r="C693" s="19" t="s">
        <v>51</v>
      </c>
      <c r="D693" s="19" t="s">
        <v>1243</v>
      </c>
    </row>
    <row r="694" spans="1:13" hidden="1">
      <c r="A694" s="50" t="s">
        <v>1377</v>
      </c>
      <c r="B694" s="19" t="s">
        <v>1378</v>
      </c>
      <c r="C694" s="19" t="s">
        <v>611</v>
      </c>
      <c r="D694" s="19" t="s">
        <v>1243</v>
      </c>
    </row>
    <row r="695" spans="1:13" hidden="1">
      <c r="A695" s="50" t="s">
        <v>1379</v>
      </c>
      <c r="B695" s="19" t="s">
        <v>1380</v>
      </c>
      <c r="C695" s="19" t="s">
        <v>1381</v>
      </c>
      <c r="D695" s="19" t="s">
        <v>1243</v>
      </c>
    </row>
    <row r="696" spans="1:13" hidden="1">
      <c r="A696" s="50" t="s">
        <v>1382</v>
      </c>
      <c r="B696" s="19" t="s">
        <v>1383</v>
      </c>
      <c r="C696" s="19" t="s">
        <v>998</v>
      </c>
      <c r="D696" s="19" t="s">
        <v>1243</v>
      </c>
    </row>
    <row r="697" spans="1:13" hidden="1">
      <c r="A697" s="50" t="s">
        <v>1384</v>
      </c>
      <c r="B697" s="19" t="s">
        <v>1385</v>
      </c>
      <c r="C697" s="19" t="s">
        <v>1386</v>
      </c>
      <c r="D697" s="19" t="s">
        <v>1243</v>
      </c>
    </row>
    <row r="698" spans="1:13" hidden="1">
      <c r="A698" s="50" t="s">
        <v>1387</v>
      </c>
      <c r="B698" s="19" t="s">
        <v>1388</v>
      </c>
      <c r="C698" s="19" t="s">
        <v>1389</v>
      </c>
      <c r="D698" s="19" t="s">
        <v>1243</v>
      </c>
    </row>
    <row r="699" spans="1:13" hidden="1">
      <c r="A699" s="50" t="s">
        <v>1390</v>
      </c>
      <c r="B699" s="19" t="s">
        <v>1391</v>
      </c>
      <c r="C699" s="19" t="s">
        <v>527</v>
      </c>
      <c r="D699" s="19" t="s">
        <v>1243</v>
      </c>
    </row>
    <row r="700" spans="1:13" hidden="1">
      <c r="A700" s="50" t="s">
        <v>1392</v>
      </c>
      <c r="B700" s="19" t="s">
        <v>1393</v>
      </c>
      <c r="C700" s="19" t="s">
        <v>234</v>
      </c>
      <c r="D700" s="19" t="s">
        <v>1243</v>
      </c>
    </row>
    <row r="701" spans="1:13" hidden="1">
      <c r="A701" s="50" t="s">
        <v>1394</v>
      </c>
      <c r="B701" s="19" t="s">
        <v>1395</v>
      </c>
      <c r="C701" s="19" t="s">
        <v>192</v>
      </c>
      <c r="D701" s="19" t="s">
        <v>1243</v>
      </c>
    </row>
    <row r="702" spans="1:13" hidden="1">
      <c r="A702" s="50" t="s">
        <v>1396</v>
      </c>
      <c r="B702" s="19" t="s">
        <v>1336</v>
      </c>
      <c r="C702" s="19" t="s">
        <v>219</v>
      </c>
      <c r="D702" s="19" t="s">
        <v>1243</v>
      </c>
    </row>
    <row r="703" spans="1:13" hidden="1">
      <c r="A703" s="50" t="s">
        <v>1335</v>
      </c>
      <c r="B703" s="19" t="s">
        <v>1336</v>
      </c>
      <c r="C703" s="19" t="s">
        <v>70</v>
      </c>
      <c r="D703" s="19" t="s">
        <v>1243</v>
      </c>
    </row>
    <row r="704" spans="1:13" hidden="1">
      <c r="A704" s="50" t="s">
        <v>1397</v>
      </c>
      <c r="B704" s="19" t="s">
        <v>838</v>
      </c>
      <c r="C704" s="19" t="s">
        <v>24</v>
      </c>
      <c r="D704" s="19" t="s">
        <v>1243</v>
      </c>
    </row>
    <row r="705" spans="1:13" hidden="1">
      <c r="A705" s="50" t="s">
        <v>1398</v>
      </c>
      <c r="B705" s="19" t="s">
        <v>1399</v>
      </c>
      <c r="C705" s="19" t="s">
        <v>337</v>
      </c>
      <c r="D705" s="19" t="s">
        <v>1243</v>
      </c>
    </row>
    <row r="706" spans="1:13" hidden="1">
      <c r="A706" s="19">
        <v>322299421</v>
      </c>
      <c r="B706" s="19" t="s">
        <v>1400</v>
      </c>
      <c r="C706" s="19" t="s">
        <v>123</v>
      </c>
      <c r="D706" s="19" t="s">
        <v>1243</v>
      </c>
    </row>
    <row r="707" spans="1:13" hidden="1">
      <c r="A707" s="19">
        <v>65971525</v>
      </c>
      <c r="B707" s="19" t="s">
        <v>1401</v>
      </c>
      <c r="C707" s="19" t="s">
        <v>388</v>
      </c>
      <c r="D707" s="19" t="s">
        <v>1243</v>
      </c>
    </row>
    <row r="708" spans="1:13" hidden="1">
      <c r="A708" s="50" t="s">
        <v>1402</v>
      </c>
      <c r="B708" s="19" t="s">
        <v>1403</v>
      </c>
      <c r="C708" s="19" t="s">
        <v>593</v>
      </c>
      <c r="D708" s="19" t="s">
        <v>1243</v>
      </c>
    </row>
    <row r="709" spans="1:13">
      <c r="A709" s="12">
        <v>201244175</v>
      </c>
      <c r="B709" s="9" t="s">
        <v>1404</v>
      </c>
      <c r="C709" s="9" t="s">
        <v>565</v>
      </c>
      <c r="D709" s="9" t="s">
        <v>1405</v>
      </c>
      <c r="E709" s="8"/>
      <c r="F709" s="8" t="s">
        <v>17</v>
      </c>
      <c r="G709" s="8" t="s">
        <v>1406</v>
      </c>
      <c r="H709" s="8" t="s">
        <v>1407</v>
      </c>
      <c r="I709" s="8" t="s">
        <v>20</v>
      </c>
      <c r="J709" s="8" t="s">
        <v>21</v>
      </c>
      <c r="K709" s="8" t="s">
        <v>581</v>
      </c>
      <c r="L709" s="8"/>
      <c r="M709" s="8"/>
    </row>
    <row r="710" spans="1:13">
      <c r="A710" s="12">
        <v>52934049</v>
      </c>
      <c r="B710" s="7" t="s">
        <v>1408</v>
      </c>
      <c r="C710" s="7" t="s">
        <v>475</v>
      </c>
      <c r="D710" s="9" t="s">
        <v>1405</v>
      </c>
      <c r="E710" s="8"/>
      <c r="F710" s="8" t="s">
        <v>17</v>
      </c>
      <c r="G710" s="8" t="s">
        <v>1406</v>
      </c>
      <c r="H710" s="8" t="s">
        <v>1407</v>
      </c>
      <c r="I710" s="8" t="s">
        <v>20</v>
      </c>
      <c r="J710" s="8" t="s">
        <v>21</v>
      </c>
      <c r="K710" s="8" t="s">
        <v>581</v>
      </c>
      <c r="L710" s="8"/>
      <c r="M710" s="8"/>
    </row>
    <row r="711" spans="1:13">
      <c r="A711" s="12">
        <v>25192980</v>
      </c>
      <c r="B711" s="9" t="s">
        <v>1409</v>
      </c>
      <c r="C711" s="9" t="s">
        <v>494</v>
      </c>
      <c r="D711" s="9" t="s">
        <v>1405</v>
      </c>
      <c r="E711" s="8"/>
      <c r="F711" s="8" t="s">
        <v>17</v>
      </c>
      <c r="G711" s="8" t="s">
        <v>1406</v>
      </c>
      <c r="H711" s="8" t="s">
        <v>1407</v>
      </c>
      <c r="I711" s="8" t="s">
        <v>20</v>
      </c>
      <c r="J711" s="8" t="s">
        <v>21</v>
      </c>
      <c r="K711" s="8" t="s">
        <v>581</v>
      </c>
      <c r="L711" s="9"/>
      <c r="M711" s="9"/>
    </row>
    <row r="712" spans="1:13">
      <c r="A712" s="12">
        <v>26880906</v>
      </c>
      <c r="B712" s="7" t="s">
        <v>1410</v>
      </c>
      <c r="C712" s="7" t="s">
        <v>357</v>
      </c>
      <c r="D712" s="9" t="s">
        <v>1405</v>
      </c>
      <c r="E712" s="8"/>
      <c r="F712" s="8" t="s">
        <v>17</v>
      </c>
      <c r="G712" s="8" t="s">
        <v>1406</v>
      </c>
      <c r="H712" s="8" t="s">
        <v>1407</v>
      </c>
      <c r="I712" s="8" t="s">
        <v>20</v>
      </c>
      <c r="J712" s="8" t="s">
        <v>21</v>
      </c>
      <c r="K712" s="8" t="s">
        <v>581</v>
      </c>
      <c r="L712" s="8"/>
      <c r="M712" s="8"/>
    </row>
    <row r="713" spans="1:13">
      <c r="A713" s="6">
        <v>37336864</v>
      </c>
      <c r="B713" s="7" t="s">
        <v>1411</v>
      </c>
      <c r="C713" s="7" t="s">
        <v>81</v>
      </c>
      <c r="D713" s="9" t="s">
        <v>1405</v>
      </c>
      <c r="E713" s="8"/>
      <c r="F713" s="8" t="s">
        <v>17</v>
      </c>
      <c r="G713" s="8" t="s">
        <v>1406</v>
      </c>
      <c r="H713" s="8" t="s">
        <v>1407</v>
      </c>
      <c r="I713" s="8" t="s">
        <v>20</v>
      </c>
      <c r="J713" s="8" t="s">
        <v>21</v>
      </c>
      <c r="K713" s="8" t="s">
        <v>581</v>
      </c>
      <c r="L713" s="8"/>
      <c r="M713" s="8"/>
    </row>
    <row r="714" spans="1:13">
      <c r="A714" s="6">
        <v>7375389</v>
      </c>
      <c r="B714" s="7" t="s">
        <v>609</v>
      </c>
      <c r="C714" s="7" t="s">
        <v>1412</v>
      </c>
      <c r="D714" s="9" t="s">
        <v>1405</v>
      </c>
      <c r="E714" s="8"/>
      <c r="F714" s="8" t="s">
        <v>17</v>
      </c>
      <c r="G714" s="8" t="s">
        <v>1406</v>
      </c>
      <c r="H714" s="8" t="s">
        <v>1407</v>
      </c>
      <c r="I714" s="8" t="s">
        <v>20</v>
      </c>
      <c r="J714" s="8" t="s">
        <v>21</v>
      </c>
      <c r="K714" s="8" t="s">
        <v>581</v>
      </c>
      <c r="L714" s="8"/>
      <c r="M714" s="8"/>
    </row>
    <row r="715" spans="1:13" ht="15.75">
      <c r="A715" s="35">
        <v>68273507</v>
      </c>
      <c r="B715" s="36" t="s">
        <v>525</v>
      </c>
      <c r="C715" s="36" t="s">
        <v>748</v>
      </c>
      <c r="D715" s="9" t="s">
        <v>1405</v>
      </c>
      <c r="E715" s="8"/>
      <c r="F715" s="8" t="s">
        <v>17</v>
      </c>
      <c r="G715" s="8" t="s">
        <v>1413</v>
      </c>
      <c r="H715" s="8" t="s">
        <v>1407</v>
      </c>
      <c r="I715" s="8" t="s">
        <v>20</v>
      </c>
      <c r="J715" s="8" t="s">
        <v>21</v>
      </c>
      <c r="K715" s="8" t="s">
        <v>1348</v>
      </c>
      <c r="L715" s="9"/>
      <c r="M715" s="9"/>
    </row>
    <row r="716" spans="1:13">
      <c r="A716" s="56">
        <v>22794945</v>
      </c>
      <c r="B716" s="57" t="s">
        <v>1414</v>
      </c>
      <c r="C716" s="57" t="s">
        <v>150</v>
      </c>
      <c r="D716" s="8" t="s">
        <v>1405</v>
      </c>
      <c r="E716" s="8" t="s">
        <v>17</v>
      </c>
      <c r="F716" s="8" t="s">
        <v>857</v>
      </c>
      <c r="G716" s="8">
        <v>27</v>
      </c>
      <c r="H716" s="8" t="s">
        <v>858</v>
      </c>
      <c r="I716" s="8" t="s">
        <v>20</v>
      </c>
      <c r="J716" s="8" t="s">
        <v>802</v>
      </c>
      <c r="K716" s="8" t="s">
        <v>859</v>
      </c>
      <c r="L716" s="9"/>
      <c r="M716" s="9"/>
    </row>
    <row r="717" spans="1:13">
      <c r="A717" s="10">
        <v>55296123</v>
      </c>
      <c r="B717" s="7" t="s">
        <v>1415</v>
      </c>
      <c r="C717" s="7" t="s">
        <v>159</v>
      </c>
      <c r="D717" s="9" t="s">
        <v>1405</v>
      </c>
      <c r="E717" s="8"/>
      <c r="F717" s="8" t="s">
        <v>17</v>
      </c>
      <c r="G717" s="8" t="s">
        <v>1406</v>
      </c>
      <c r="H717" s="8" t="s">
        <v>1407</v>
      </c>
      <c r="I717" s="8" t="s">
        <v>20</v>
      </c>
      <c r="J717" s="8" t="s">
        <v>21</v>
      </c>
      <c r="K717" s="8" t="s">
        <v>581</v>
      </c>
      <c r="L717" s="8"/>
      <c r="M717" s="8"/>
    </row>
    <row r="718" spans="1:13" ht="15.75">
      <c r="A718" s="35">
        <v>51428613</v>
      </c>
      <c r="B718" s="36" t="s">
        <v>1416</v>
      </c>
      <c r="C718" s="36" t="s">
        <v>814</v>
      </c>
      <c r="D718" s="9" t="s">
        <v>1405</v>
      </c>
      <c r="E718" s="8"/>
      <c r="F718" s="8" t="s">
        <v>17</v>
      </c>
      <c r="G718" s="8" t="s">
        <v>1413</v>
      </c>
      <c r="H718" s="8" t="s">
        <v>1407</v>
      </c>
      <c r="I718" s="8" t="s">
        <v>20</v>
      </c>
      <c r="J718" s="8" t="s">
        <v>21</v>
      </c>
      <c r="K718" s="8" t="s">
        <v>1348</v>
      </c>
      <c r="L718" s="9"/>
      <c r="M718" s="9"/>
    </row>
    <row r="719" spans="1:13" ht="15.75">
      <c r="A719" s="35">
        <v>68291442</v>
      </c>
      <c r="B719" s="36" t="s">
        <v>355</v>
      </c>
      <c r="C719" s="36" t="s">
        <v>847</v>
      </c>
      <c r="D719" s="9" t="s">
        <v>1405</v>
      </c>
      <c r="E719" s="8"/>
      <c r="F719" s="8" t="s">
        <v>17</v>
      </c>
      <c r="G719" s="8" t="s">
        <v>1413</v>
      </c>
      <c r="H719" s="8" t="s">
        <v>1407</v>
      </c>
      <c r="I719" s="8" t="s">
        <v>20</v>
      </c>
      <c r="J719" s="8" t="s">
        <v>21</v>
      </c>
      <c r="K719" s="8" t="s">
        <v>1348</v>
      </c>
      <c r="L719" s="9"/>
      <c r="M719" s="9"/>
    </row>
    <row r="720" spans="1:13">
      <c r="A720" s="10">
        <v>9681313</v>
      </c>
      <c r="B720" s="7" t="s">
        <v>406</v>
      </c>
      <c r="C720" s="7" t="s">
        <v>407</v>
      </c>
      <c r="D720" s="9" t="s">
        <v>1405</v>
      </c>
      <c r="E720" s="8"/>
      <c r="F720" s="8" t="s">
        <v>17</v>
      </c>
      <c r="G720" s="8" t="s">
        <v>1406</v>
      </c>
      <c r="H720" s="8" t="s">
        <v>1407</v>
      </c>
      <c r="I720" s="8" t="s">
        <v>20</v>
      </c>
      <c r="J720" s="8" t="s">
        <v>21</v>
      </c>
      <c r="K720" s="8" t="s">
        <v>581</v>
      </c>
      <c r="L720" s="9"/>
      <c r="M720" s="9" t="s">
        <v>1417</v>
      </c>
    </row>
    <row r="721" spans="1:13">
      <c r="A721" s="56">
        <v>58066119</v>
      </c>
      <c r="B721" s="57" t="s">
        <v>1418</v>
      </c>
      <c r="C721" s="57" t="s">
        <v>341</v>
      </c>
      <c r="D721" s="8" t="s">
        <v>1405</v>
      </c>
      <c r="E721" s="8" t="s">
        <v>17</v>
      </c>
      <c r="F721" s="8" t="s">
        <v>857</v>
      </c>
      <c r="G721" s="8">
        <v>27</v>
      </c>
      <c r="H721" s="8" t="s">
        <v>858</v>
      </c>
      <c r="I721" s="8" t="s">
        <v>20</v>
      </c>
      <c r="J721" s="8" t="s">
        <v>802</v>
      </c>
      <c r="K721" s="8" t="s">
        <v>859</v>
      </c>
      <c r="L721" s="9"/>
      <c r="M721" s="9"/>
    </row>
    <row r="722" spans="1:13" ht="18.75">
      <c r="A722" s="58">
        <v>52898517</v>
      </c>
      <c r="B722" s="36" t="s">
        <v>1419</v>
      </c>
      <c r="C722" s="36" t="s">
        <v>123</v>
      </c>
      <c r="D722" s="9" t="s">
        <v>1405</v>
      </c>
      <c r="E722" s="8"/>
      <c r="F722" s="8" t="s">
        <v>17</v>
      </c>
      <c r="G722" s="8" t="s">
        <v>1413</v>
      </c>
      <c r="H722" s="8" t="s">
        <v>1407</v>
      </c>
      <c r="I722" s="8" t="s">
        <v>20</v>
      </c>
      <c r="J722" s="8" t="s">
        <v>21</v>
      </c>
      <c r="K722" s="8" t="s">
        <v>1348</v>
      </c>
      <c r="L722" s="9"/>
      <c r="M722" s="9"/>
    </row>
    <row r="723" spans="1:13">
      <c r="A723" s="6">
        <v>43026723</v>
      </c>
      <c r="B723" s="7" t="s">
        <v>1420</v>
      </c>
      <c r="C723" s="7" t="s">
        <v>1421</v>
      </c>
      <c r="D723" s="9" t="s">
        <v>1405</v>
      </c>
      <c r="E723" s="8"/>
      <c r="F723" s="8" t="s">
        <v>17</v>
      </c>
      <c r="G723" s="8" t="s">
        <v>1406</v>
      </c>
      <c r="H723" s="8" t="s">
        <v>1407</v>
      </c>
      <c r="I723" s="8" t="s">
        <v>20</v>
      </c>
      <c r="J723" s="8" t="s">
        <v>21</v>
      </c>
      <c r="K723" s="8" t="s">
        <v>581</v>
      </c>
      <c r="L723" s="9"/>
      <c r="M723" s="9"/>
    </row>
    <row r="724" spans="1:13" ht="18.75">
      <c r="A724" s="59">
        <v>31469240</v>
      </c>
      <c r="B724" s="36" t="s">
        <v>1420</v>
      </c>
      <c r="C724" s="36" t="s">
        <v>542</v>
      </c>
      <c r="D724" s="9" t="s">
        <v>1405</v>
      </c>
      <c r="E724" s="8"/>
      <c r="F724" s="8" t="s">
        <v>17</v>
      </c>
      <c r="G724" s="8" t="s">
        <v>1413</v>
      </c>
      <c r="H724" s="8" t="s">
        <v>1407</v>
      </c>
      <c r="I724" s="8" t="s">
        <v>20</v>
      </c>
      <c r="J724" s="8" t="s">
        <v>21</v>
      </c>
      <c r="K724" s="8" t="s">
        <v>1348</v>
      </c>
      <c r="L724" s="9"/>
      <c r="M724" s="9"/>
    </row>
    <row r="725" spans="1:13">
      <c r="A725" s="6">
        <v>16366551</v>
      </c>
      <c r="B725" s="7" t="s">
        <v>1422</v>
      </c>
      <c r="C725" s="7" t="s">
        <v>123</v>
      </c>
      <c r="D725" s="9" t="s">
        <v>1405</v>
      </c>
      <c r="E725" s="8"/>
      <c r="F725" s="8" t="s">
        <v>17</v>
      </c>
      <c r="G725" s="8" t="s">
        <v>1406</v>
      </c>
      <c r="H725" s="8" t="s">
        <v>1407</v>
      </c>
      <c r="I725" s="8" t="s">
        <v>20</v>
      </c>
      <c r="J725" s="8" t="s">
        <v>21</v>
      </c>
      <c r="K725" s="8" t="s">
        <v>581</v>
      </c>
      <c r="L725" s="9"/>
      <c r="M725" s="9"/>
    </row>
    <row r="726" spans="1:13">
      <c r="A726" s="10">
        <v>8841801</v>
      </c>
      <c r="B726" s="7" t="s">
        <v>1423</v>
      </c>
      <c r="C726" s="7" t="s">
        <v>1424</v>
      </c>
      <c r="D726" s="9" t="s">
        <v>1405</v>
      </c>
      <c r="E726" s="8"/>
      <c r="F726" s="8" t="s">
        <v>17</v>
      </c>
      <c r="G726" s="8" t="s">
        <v>1406</v>
      </c>
      <c r="H726" s="8" t="s">
        <v>1407</v>
      </c>
      <c r="I726" s="8" t="s">
        <v>20</v>
      </c>
      <c r="J726" s="8" t="s">
        <v>21</v>
      </c>
      <c r="K726" s="8" t="s">
        <v>581</v>
      </c>
      <c r="L726" s="9"/>
      <c r="M726" s="9"/>
    </row>
    <row r="727" spans="1:13">
      <c r="A727" s="10">
        <v>52291697</v>
      </c>
      <c r="B727" s="7" t="s">
        <v>1425</v>
      </c>
      <c r="C727" s="7" t="s">
        <v>428</v>
      </c>
      <c r="D727" s="9" t="s">
        <v>1405</v>
      </c>
      <c r="E727" s="8"/>
      <c r="F727" s="8" t="s">
        <v>17</v>
      </c>
      <c r="G727" s="8" t="s">
        <v>1406</v>
      </c>
      <c r="H727" s="8" t="s">
        <v>1407</v>
      </c>
      <c r="I727" s="8" t="s">
        <v>20</v>
      </c>
      <c r="J727" s="8" t="s">
        <v>21</v>
      </c>
      <c r="K727" s="8" t="s">
        <v>581</v>
      </c>
      <c r="L727" s="9"/>
      <c r="M727" s="9"/>
    </row>
    <row r="728" spans="1:13">
      <c r="A728" s="10">
        <v>8394165</v>
      </c>
      <c r="B728" s="7" t="s">
        <v>786</v>
      </c>
      <c r="C728" s="7" t="s">
        <v>1426</v>
      </c>
      <c r="D728" s="9" t="s">
        <v>1405</v>
      </c>
      <c r="E728" s="8"/>
      <c r="F728" s="8" t="s">
        <v>17</v>
      </c>
      <c r="G728" s="8" t="s">
        <v>1406</v>
      </c>
      <c r="H728" s="8" t="s">
        <v>1407</v>
      </c>
      <c r="I728" s="8" t="s">
        <v>20</v>
      </c>
      <c r="J728" s="8" t="s">
        <v>21</v>
      </c>
      <c r="K728" s="8" t="s">
        <v>581</v>
      </c>
      <c r="L728" s="9"/>
      <c r="M728" s="9"/>
    </row>
    <row r="729" spans="1:13">
      <c r="A729" s="6">
        <v>58790296</v>
      </c>
      <c r="B729" s="7" t="s">
        <v>439</v>
      </c>
      <c r="C729" s="7" t="s">
        <v>147</v>
      </c>
      <c r="D729" s="9" t="s">
        <v>1405</v>
      </c>
      <c r="E729" s="8"/>
      <c r="F729" s="8" t="s">
        <v>17</v>
      </c>
      <c r="G729" s="8" t="s">
        <v>1406</v>
      </c>
      <c r="H729" s="8" t="s">
        <v>1407</v>
      </c>
      <c r="I729" s="60" t="s">
        <v>20</v>
      </c>
      <c r="J729" s="8" t="s">
        <v>21</v>
      </c>
      <c r="K729" s="8" t="s">
        <v>581</v>
      </c>
      <c r="L729" s="9"/>
      <c r="M729" s="9"/>
    </row>
    <row r="730" spans="1:13">
      <c r="A730" s="61">
        <v>8297244</v>
      </c>
      <c r="B730" s="62" t="s">
        <v>786</v>
      </c>
      <c r="C730" s="62" t="s">
        <v>198</v>
      </c>
      <c r="D730" s="63" t="s">
        <v>1405</v>
      </c>
      <c r="E730" s="8"/>
      <c r="F730" s="8" t="s">
        <v>17</v>
      </c>
      <c r="G730" s="8" t="s">
        <v>1406</v>
      </c>
      <c r="H730" s="8" t="s">
        <v>1407</v>
      </c>
      <c r="I730" s="8" t="s">
        <v>20</v>
      </c>
      <c r="J730" s="8" t="s">
        <v>21</v>
      </c>
      <c r="K730" s="8" t="s">
        <v>581</v>
      </c>
      <c r="L730" s="9"/>
      <c r="M730" s="9"/>
    </row>
    <row r="731" spans="1:13">
      <c r="A731" s="64" t="s">
        <v>1427</v>
      </c>
      <c r="B731" s="7" t="s">
        <v>128</v>
      </c>
      <c r="C731" s="7" t="s">
        <v>1428</v>
      </c>
      <c r="D731" s="9" t="s">
        <v>1405</v>
      </c>
      <c r="E731" s="8"/>
      <c r="F731" s="8" t="s">
        <v>17</v>
      </c>
      <c r="G731" s="8" t="s">
        <v>1406</v>
      </c>
      <c r="H731" s="8" t="s">
        <v>1407</v>
      </c>
      <c r="I731" s="8" t="s">
        <v>20</v>
      </c>
      <c r="J731" s="8" t="s">
        <v>21</v>
      </c>
      <c r="K731" s="8" t="s">
        <v>581</v>
      </c>
      <c r="L731" s="9"/>
      <c r="M731" s="9"/>
    </row>
    <row r="732" spans="1:13">
      <c r="A732" s="56">
        <v>24029092</v>
      </c>
      <c r="B732" s="57" t="s">
        <v>1429</v>
      </c>
      <c r="C732" s="57" t="s">
        <v>415</v>
      </c>
      <c r="D732" s="8" t="s">
        <v>1405</v>
      </c>
      <c r="E732" s="8" t="s">
        <v>17</v>
      </c>
      <c r="F732" s="8" t="s">
        <v>857</v>
      </c>
      <c r="G732" s="8">
        <v>27</v>
      </c>
      <c r="H732" s="8" t="s">
        <v>858</v>
      </c>
      <c r="I732" s="8" t="s">
        <v>20</v>
      </c>
      <c r="J732" s="8" t="s">
        <v>802</v>
      </c>
      <c r="K732" s="8" t="s">
        <v>859</v>
      </c>
      <c r="L732" s="9"/>
      <c r="M732" s="9"/>
    </row>
    <row r="733" spans="1:13">
      <c r="A733" s="10">
        <v>27354273</v>
      </c>
      <c r="B733" s="7" t="s">
        <v>1430</v>
      </c>
      <c r="C733" s="7" t="s">
        <v>1431</v>
      </c>
      <c r="D733" s="9" t="s">
        <v>1405</v>
      </c>
      <c r="E733" s="8"/>
      <c r="F733" s="8" t="s">
        <v>17</v>
      </c>
      <c r="G733" s="8" t="s">
        <v>1406</v>
      </c>
      <c r="H733" s="8" t="s">
        <v>1407</v>
      </c>
      <c r="I733" s="8" t="s">
        <v>20</v>
      </c>
      <c r="J733" s="8" t="s">
        <v>21</v>
      </c>
      <c r="K733" s="8" t="s">
        <v>581</v>
      </c>
      <c r="L733" s="9"/>
      <c r="M733" s="9"/>
    </row>
    <row r="734" spans="1:13" hidden="1">
      <c r="A734" s="65">
        <v>314666603</v>
      </c>
      <c r="B734" s="66" t="s">
        <v>1432</v>
      </c>
      <c r="C734" s="66" t="s">
        <v>1364</v>
      </c>
      <c r="D734" s="66" t="s">
        <v>1433</v>
      </c>
      <c r="E734" s="8"/>
      <c r="F734" s="8" t="s">
        <v>17</v>
      </c>
      <c r="G734" s="8" t="s">
        <v>647</v>
      </c>
      <c r="H734" s="8" t="s">
        <v>136</v>
      </c>
      <c r="I734" s="8" t="s">
        <v>20</v>
      </c>
      <c r="J734" s="8" t="s">
        <v>21</v>
      </c>
      <c r="K734" s="8" t="s">
        <v>648</v>
      </c>
      <c r="L734" s="9"/>
      <c r="M734" s="9"/>
    </row>
    <row r="735" spans="1:13" hidden="1">
      <c r="A735" s="6">
        <v>200202752</v>
      </c>
      <c r="B735" s="7" t="s">
        <v>1225</v>
      </c>
      <c r="C735" s="7" t="s">
        <v>1434</v>
      </c>
      <c r="D735" s="8" t="s">
        <v>1433</v>
      </c>
      <c r="E735" s="8"/>
      <c r="F735" s="8" t="s">
        <v>17</v>
      </c>
      <c r="G735" s="8" t="s">
        <v>1435</v>
      </c>
      <c r="H735" s="8" t="s">
        <v>1006</v>
      </c>
      <c r="I735" s="8" t="s">
        <v>20</v>
      </c>
      <c r="J735" s="8" t="s">
        <v>21</v>
      </c>
      <c r="K735" s="8" t="s">
        <v>1436</v>
      </c>
      <c r="L735" s="9"/>
      <c r="M735" s="9"/>
    </row>
    <row r="736" spans="1:13" ht="16.5" hidden="1" customHeight="1">
      <c r="A736" s="10">
        <v>36573137</v>
      </c>
      <c r="B736" s="7" t="s">
        <v>635</v>
      </c>
      <c r="C736" s="7" t="s">
        <v>252</v>
      </c>
      <c r="D736" s="8" t="s">
        <v>1433</v>
      </c>
      <c r="E736" s="8"/>
      <c r="F736" s="8" t="s">
        <v>17</v>
      </c>
      <c r="G736" s="8" t="s">
        <v>1435</v>
      </c>
      <c r="H736" s="8" t="s">
        <v>1006</v>
      </c>
      <c r="I736" s="39" t="s">
        <v>552</v>
      </c>
      <c r="J736" s="8"/>
      <c r="K736" s="8"/>
      <c r="L736" s="9"/>
      <c r="M736" s="9"/>
    </row>
    <row r="737" spans="1:13" hidden="1">
      <c r="A737" s="6">
        <v>204359616</v>
      </c>
      <c r="B737" s="7" t="s">
        <v>157</v>
      </c>
      <c r="C737" s="7" t="s">
        <v>504</v>
      </c>
      <c r="D737" s="8" t="s">
        <v>1433</v>
      </c>
      <c r="E737" s="8"/>
      <c r="F737" s="8" t="s">
        <v>17</v>
      </c>
      <c r="G737" s="8" t="s">
        <v>1435</v>
      </c>
      <c r="H737" s="8" t="s">
        <v>1006</v>
      </c>
      <c r="I737" s="8" t="s">
        <v>20</v>
      </c>
      <c r="J737" s="8" t="s">
        <v>21</v>
      </c>
      <c r="K737" s="8" t="s">
        <v>1436</v>
      </c>
      <c r="L737" s="9"/>
      <c r="M737" s="9"/>
    </row>
    <row r="738" spans="1:13" hidden="1">
      <c r="A738" s="10">
        <v>39282223</v>
      </c>
      <c r="B738" s="7" t="s">
        <v>1437</v>
      </c>
      <c r="C738" s="7" t="s">
        <v>1242</v>
      </c>
      <c r="D738" s="8" t="s">
        <v>1433</v>
      </c>
      <c r="E738" s="8"/>
      <c r="F738" s="8" t="s">
        <v>17</v>
      </c>
      <c r="G738" s="8" t="s">
        <v>1435</v>
      </c>
      <c r="H738" s="8" t="s">
        <v>1006</v>
      </c>
      <c r="I738" s="39" t="s">
        <v>552</v>
      </c>
      <c r="J738" s="8"/>
      <c r="K738" s="8"/>
      <c r="L738" s="9"/>
      <c r="M738" s="9"/>
    </row>
    <row r="739" spans="1:13" hidden="1">
      <c r="A739" s="46">
        <v>22315881</v>
      </c>
      <c r="B739" s="20" t="s">
        <v>150</v>
      </c>
      <c r="C739" s="20" t="s">
        <v>593</v>
      </c>
      <c r="D739" s="21" t="s">
        <v>1438</v>
      </c>
      <c r="E739" s="8"/>
      <c r="F739" s="8" t="s">
        <v>17</v>
      </c>
      <c r="G739" s="8" t="s">
        <v>1439</v>
      </c>
      <c r="H739" s="8" t="s">
        <v>1440</v>
      </c>
      <c r="I739" s="8" t="s">
        <v>20</v>
      </c>
      <c r="J739" s="8" t="s">
        <v>21</v>
      </c>
      <c r="K739" s="8" t="s">
        <v>714</v>
      </c>
      <c r="L739" s="9"/>
      <c r="M739" s="9"/>
    </row>
    <row r="740" spans="1:13" hidden="1">
      <c r="A740" s="46">
        <v>61675344</v>
      </c>
      <c r="B740" s="20" t="s">
        <v>1441</v>
      </c>
      <c r="C740" s="20" t="s">
        <v>1442</v>
      </c>
      <c r="D740" s="21" t="s">
        <v>1438</v>
      </c>
      <c r="E740" s="8"/>
      <c r="F740" s="8" t="s">
        <v>17</v>
      </c>
      <c r="G740" s="8" t="s">
        <v>1439</v>
      </c>
      <c r="H740" s="8" t="s">
        <v>1440</v>
      </c>
      <c r="I740" s="8" t="s">
        <v>20</v>
      </c>
      <c r="J740" s="8" t="s">
        <v>21</v>
      </c>
      <c r="K740" s="8" t="s">
        <v>714</v>
      </c>
      <c r="L740" s="9"/>
      <c r="M740" s="9"/>
    </row>
    <row r="741" spans="1:13" hidden="1">
      <c r="A741" s="46">
        <v>27664200</v>
      </c>
      <c r="B741" s="20" t="s">
        <v>1443</v>
      </c>
      <c r="C741" s="20" t="s">
        <v>1444</v>
      </c>
      <c r="D741" s="21" t="s">
        <v>1438</v>
      </c>
      <c r="E741" s="8"/>
      <c r="F741" s="8" t="s">
        <v>17</v>
      </c>
      <c r="G741" s="8" t="s">
        <v>1439</v>
      </c>
      <c r="H741" s="8" t="s">
        <v>1440</v>
      </c>
      <c r="I741" s="8" t="s">
        <v>20</v>
      </c>
      <c r="J741" s="8" t="s">
        <v>21</v>
      </c>
      <c r="K741" s="8" t="s">
        <v>714</v>
      </c>
      <c r="L741" s="9"/>
      <c r="M741" s="9"/>
    </row>
    <row r="742" spans="1:13" hidden="1">
      <c r="A742" s="46">
        <v>25965641</v>
      </c>
      <c r="B742" s="20" t="s">
        <v>1445</v>
      </c>
      <c r="C742" s="20" t="s">
        <v>1446</v>
      </c>
      <c r="D742" s="21" t="s">
        <v>1438</v>
      </c>
      <c r="E742" s="8"/>
      <c r="F742" s="8" t="s">
        <v>17</v>
      </c>
      <c r="G742" s="8" t="s">
        <v>1439</v>
      </c>
      <c r="H742" s="8" t="s">
        <v>1440</v>
      </c>
      <c r="I742" s="8" t="s">
        <v>20</v>
      </c>
      <c r="J742" s="8" t="s">
        <v>21</v>
      </c>
      <c r="K742" s="8" t="s">
        <v>714</v>
      </c>
      <c r="L742" s="8"/>
      <c r="M742" s="8"/>
    </row>
    <row r="743" spans="1:13" hidden="1">
      <c r="A743" s="46">
        <v>43488121</v>
      </c>
      <c r="B743" s="20" t="s">
        <v>1447</v>
      </c>
      <c r="C743" s="20" t="s">
        <v>1448</v>
      </c>
      <c r="D743" s="21" t="s">
        <v>1438</v>
      </c>
      <c r="E743" s="8"/>
      <c r="F743" s="8" t="s">
        <v>17</v>
      </c>
      <c r="G743" s="8" t="s">
        <v>1439</v>
      </c>
      <c r="H743" s="8" t="s">
        <v>1440</v>
      </c>
      <c r="I743" s="8" t="s">
        <v>20</v>
      </c>
      <c r="J743" s="8" t="s">
        <v>21</v>
      </c>
      <c r="K743" s="8" t="s">
        <v>714</v>
      </c>
      <c r="L743" s="9"/>
      <c r="M743" s="9"/>
    </row>
    <row r="744" spans="1:13" hidden="1">
      <c r="A744" s="46">
        <v>300087749</v>
      </c>
      <c r="B744" s="20" t="s">
        <v>1449</v>
      </c>
      <c r="C744" s="20" t="s">
        <v>1048</v>
      </c>
      <c r="D744" s="21" t="s">
        <v>1438</v>
      </c>
      <c r="E744" s="8"/>
      <c r="F744" s="8" t="s">
        <v>17</v>
      </c>
      <c r="G744" s="8" t="s">
        <v>1450</v>
      </c>
      <c r="H744" s="8" t="s">
        <v>1451</v>
      </c>
      <c r="I744" s="8" t="s">
        <v>20</v>
      </c>
      <c r="J744" s="8" t="s">
        <v>21</v>
      </c>
      <c r="K744" s="8" t="s">
        <v>714</v>
      </c>
      <c r="L744" s="9"/>
      <c r="M744" s="9"/>
    </row>
    <row r="745" spans="1:13" hidden="1">
      <c r="A745" s="46">
        <v>36235133</v>
      </c>
      <c r="B745" s="20" t="s">
        <v>439</v>
      </c>
      <c r="C745" s="20" t="s">
        <v>1452</v>
      </c>
      <c r="D745" s="21" t="s">
        <v>1438</v>
      </c>
      <c r="E745" s="8"/>
      <c r="F745" s="8" t="s">
        <v>17</v>
      </c>
      <c r="G745" s="8" t="s">
        <v>1439</v>
      </c>
      <c r="H745" s="8" t="s">
        <v>1440</v>
      </c>
      <c r="I745" s="8" t="s">
        <v>20</v>
      </c>
      <c r="J745" s="8" t="s">
        <v>21</v>
      </c>
      <c r="K745" s="8" t="s">
        <v>714</v>
      </c>
      <c r="L745" s="9"/>
      <c r="M745" s="9"/>
    </row>
    <row r="746" spans="1:13" hidden="1">
      <c r="A746" s="46">
        <v>66566803</v>
      </c>
      <c r="B746" s="20" t="s">
        <v>1453</v>
      </c>
      <c r="C746" s="20" t="s">
        <v>1454</v>
      </c>
      <c r="D746" s="21" t="s">
        <v>1438</v>
      </c>
      <c r="E746" s="8"/>
      <c r="F746" s="8" t="s">
        <v>17</v>
      </c>
      <c r="G746" s="8" t="s">
        <v>1439</v>
      </c>
      <c r="H746" s="8" t="s">
        <v>1440</v>
      </c>
      <c r="I746" s="8" t="s">
        <v>20</v>
      </c>
      <c r="J746" s="8" t="s">
        <v>21</v>
      </c>
      <c r="K746" s="8" t="s">
        <v>714</v>
      </c>
      <c r="L746" s="9"/>
      <c r="M746" s="9"/>
    </row>
    <row r="747" spans="1:13" hidden="1">
      <c r="A747" s="46">
        <v>28895779</v>
      </c>
      <c r="B747" s="20" t="s">
        <v>1455</v>
      </c>
      <c r="C747" s="20" t="s">
        <v>153</v>
      </c>
      <c r="D747" s="21" t="s">
        <v>1438</v>
      </c>
      <c r="E747" s="8"/>
      <c r="F747" s="8" t="s">
        <v>17</v>
      </c>
      <c r="G747" s="8" t="s">
        <v>1439</v>
      </c>
      <c r="H747" s="8" t="s">
        <v>1440</v>
      </c>
      <c r="I747" s="8" t="s">
        <v>20</v>
      </c>
      <c r="J747" s="8" t="s">
        <v>21</v>
      </c>
      <c r="K747" s="8" t="s">
        <v>714</v>
      </c>
      <c r="L747" s="9"/>
      <c r="M747" s="9"/>
    </row>
    <row r="748" spans="1:13" hidden="1">
      <c r="A748" s="46">
        <v>303956858</v>
      </c>
      <c r="B748" s="20" t="s">
        <v>1456</v>
      </c>
      <c r="C748" s="20" t="s">
        <v>1457</v>
      </c>
      <c r="D748" s="21" t="s">
        <v>1438</v>
      </c>
      <c r="E748" s="8"/>
      <c r="F748" s="8" t="s">
        <v>17</v>
      </c>
      <c r="G748" s="8" t="s">
        <v>1439</v>
      </c>
      <c r="H748" s="8" t="s">
        <v>1440</v>
      </c>
      <c r="I748" s="8" t="s">
        <v>20</v>
      </c>
      <c r="J748" s="8" t="s">
        <v>21</v>
      </c>
      <c r="K748" s="8" t="s">
        <v>714</v>
      </c>
      <c r="L748" s="9"/>
      <c r="M748" s="9"/>
    </row>
    <row r="749" spans="1:13" hidden="1">
      <c r="A749" s="11" t="s">
        <v>1458</v>
      </c>
      <c r="B749" s="8" t="s">
        <v>1459</v>
      </c>
      <c r="C749" s="8" t="s">
        <v>1460</v>
      </c>
      <c r="D749" s="8" t="s">
        <v>1461</v>
      </c>
      <c r="E749" s="8"/>
      <c r="F749" s="8" t="s">
        <v>17</v>
      </c>
      <c r="G749" s="8" t="s">
        <v>1462</v>
      </c>
      <c r="H749" s="8" t="s">
        <v>441</v>
      </c>
      <c r="I749" s="8" t="s">
        <v>20</v>
      </c>
      <c r="J749" s="8" t="s">
        <v>21</v>
      </c>
      <c r="K749" s="8" t="s">
        <v>580</v>
      </c>
      <c r="L749" s="9"/>
      <c r="M749" s="9"/>
    </row>
    <row r="750" spans="1:13" hidden="1">
      <c r="A750" s="11" t="s">
        <v>1463</v>
      </c>
      <c r="B750" s="8" t="s">
        <v>1464</v>
      </c>
      <c r="C750" s="8" t="s">
        <v>156</v>
      </c>
      <c r="D750" s="8" t="s">
        <v>1461</v>
      </c>
      <c r="E750" s="8"/>
      <c r="F750" s="8" t="s">
        <v>17</v>
      </c>
      <c r="G750" s="8" t="s">
        <v>1462</v>
      </c>
      <c r="H750" s="8" t="s">
        <v>441</v>
      </c>
      <c r="I750" s="8" t="s">
        <v>20</v>
      </c>
      <c r="J750" s="8" t="s">
        <v>21</v>
      </c>
      <c r="K750" s="8" t="s">
        <v>580</v>
      </c>
      <c r="L750" s="9"/>
      <c r="M750" s="9"/>
    </row>
    <row r="751" spans="1:13" hidden="1">
      <c r="A751" s="11" t="s">
        <v>1465</v>
      </c>
      <c r="B751" s="8" t="s">
        <v>1466</v>
      </c>
      <c r="C751" s="8" t="s">
        <v>224</v>
      </c>
      <c r="D751" s="8" t="s">
        <v>1461</v>
      </c>
      <c r="E751" s="8"/>
      <c r="F751" s="8" t="s">
        <v>17</v>
      </c>
      <c r="G751" s="8" t="s">
        <v>1462</v>
      </c>
      <c r="H751" s="8" t="s">
        <v>441</v>
      </c>
      <c r="I751" s="8" t="s">
        <v>20</v>
      </c>
      <c r="J751" s="8" t="s">
        <v>21</v>
      </c>
      <c r="K751" s="8" t="s">
        <v>580</v>
      </c>
      <c r="L751" s="9"/>
      <c r="M751" s="9"/>
    </row>
    <row r="752" spans="1:13" hidden="1">
      <c r="A752" s="11" t="s">
        <v>1465</v>
      </c>
      <c r="B752" s="8" t="s">
        <v>1467</v>
      </c>
      <c r="C752" s="8" t="s">
        <v>627</v>
      </c>
      <c r="D752" s="8" t="s">
        <v>1461</v>
      </c>
      <c r="E752" s="8"/>
      <c r="F752" s="8" t="s">
        <v>17</v>
      </c>
      <c r="G752" s="8" t="s">
        <v>1468</v>
      </c>
      <c r="H752" s="8" t="s">
        <v>143</v>
      </c>
      <c r="I752" s="8" t="s">
        <v>20</v>
      </c>
      <c r="J752" s="8" t="s">
        <v>21</v>
      </c>
      <c r="K752" s="8" t="s">
        <v>714</v>
      </c>
      <c r="L752" s="9"/>
      <c r="M752" s="9"/>
    </row>
    <row r="753" spans="1:13" hidden="1">
      <c r="A753" s="11" t="s">
        <v>1469</v>
      </c>
      <c r="B753" s="8" t="s">
        <v>1470</v>
      </c>
      <c r="C753" s="8" t="s">
        <v>598</v>
      </c>
      <c r="D753" s="8" t="s">
        <v>1461</v>
      </c>
      <c r="E753" s="8"/>
      <c r="F753" s="8" t="s">
        <v>17</v>
      </c>
      <c r="G753" s="8" t="s">
        <v>1462</v>
      </c>
      <c r="H753" s="8" t="s">
        <v>441</v>
      </c>
      <c r="I753" s="8" t="s">
        <v>20</v>
      </c>
      <c r="J753" s="8" t="s">
        <v>21</v>
      </c>
      <c r="K753" s="8" t="s">
        <v>580</v>
      </c>
      <c r="L753" s="8"/>
      <c r="M753" s="8"/>
    </row>
    <row r="754" spans="1:13" hidden="1">
      <c r="A754" s="11" t="s">
        <v>1471</v>
      </c>
      <c r="B754" s="8" t="s">
        <v>1472</v>
      </c>
      <c r="C754" s="8" t="s">
        <v>1077</v>
      </c>
      <c r="D754" s="8" t="s">
        <v>1461</v>
      </c>
      <c r="E754" s="8"/>
      <c r="F754" s="8" t="s">
        <v>17</v>
      </c>
      <c r="G754" s="8" t="s">
        <v>1462</v>
      </c>
      <c r="H754" s="8" t="s">
        <v>441</v>
      </c>
      <c r="I754" s="8" t="s">
        <v>20</v>
      </c>
      <c r="J754" s="8" t="s">
        <v>21</v>
      </c>
      <c r="K754" s="8" t="s">
        <v>580</v>
      </c>
      <c r="L754" s="9"/>
      <c r="M754" s="9"/>
    </row>
    <row r="755" spans="1:13" hidden="1">
      <c r="A755" s="11">
        <v>25711664</v>
      </c>
      <c r="B755" s="8" t="s">
        <v>1473</v>
      </c>
      <c r="C755" s="8" t="s">
        <v>341</v>
      </c>
      <c r="D755" s="21" t="s">
        <v>1461</v>
      </c>
      <c r="E755" s="8"/>
      <c r="F755" s="8" t="s">
        <v>17</v>
      </c>
      <c r="G755" s="8" t="s">
        <v>84</v>
      </c>
      <c r="H755" s="8" t="s">
        <v>74</v>
      </c>
      <c r="I755" s="8" t="s">
        <v>20</v>
      </c>
      <c r="J755" s="8" t="s">
        <v>21</v>
      </c>
      <c r="K755" s="8" t="s">
        <v>75</v>
      </c>
      <c r="L755" s="9"/>
      <c r="M755" s="9"/>
    </row>
    <row r="756" spans="1:13" hidden="1">
      <c r="A756" s="12">
        <v>67936062</v>
      </c>
      <c r="B756" s="8" t="s">
        <v>1474</v>
      </c>
      <c r="C756" s="8" t="s">
        <v>463</v>
      </c>
      <c r="D756" s="21" t="s">
        <v>1461</v>
      </c>
      <c r="E756" s="8"/>
      <c r="F756" s="8" t="str">
        <f>F105</f>
        <v>x</v>
      </c>
      <c r="G756" s="8" t="s">
        <v>84</v>
      </c>
      <c r="H756" s="8" t="s">
        <v>74</v>
      </c>
      <c r="I756" s="8" t="s">
        <v>20</v>
      </c>
      <c r="J756" s="8" t="s">
        <v>21</v>
      </c>
      <c r="K756" s="8" t="s">
        <v>75</v>
      </c>
      <c r="L756" s="9"/>
      <c r="M756" s="9"/>
    </row>
    <row r="757" spans="1:13" hidden="1">
      <c r="A757" s="50" t="s">
        <v>1475</v>
      </c>
      <c r="B757" s="9" t="s">
        <v>553</v>
      </c>
      <c r="C757" s="9" t="s">
        <v>419</v>
      </c>
      <c r="D757" s="9" t="s">
        <v>1476</v>
      </c>
      <c r="E757" s="9"/>
      <c r="F757" s="9" t="s">
        <v>17</v>
      </c>
      <c r="G757" s="18" t="s">
        <v>1477</v>
      </c>
      <c r="H757" s="9" t="s">
        <v>1478</v>
      </c>
      <c r="I757" s="17" t="s">
        <v>20</v>
      </c>
      <c r="J757" s="9" t="s">
        <v>21</v>
      </c>
      <c r="K757" s="9" t="s">
        <v>277</v>
      </c>
      <c r="L757" s="9"/>
      <c r="M757" s="9"/>
    </row>
    <row r="758" spans="1:13" hidden="1">
      <c r="A758" s="46">
        <v>67936062</v>
      </c>
      <c r="B758" s="20" t="s">
        <v>553</v>
      </c>
      <c r="C758" s="20" t="s">
        <v>1479</v>
      </c>
      <c r="D758" s="21" t="s">
        <v>1476</v>
      </c>
      <c r="E758" s="9"/>
      <c r="F758" s="9" t="s">
        <v>17</v>
      </c>
      <c r="G758" s="18" t="s">
        <v>1480</v>
      </c>
      <c r="H758" s="9" t="s">
        <v>1481</v>
      </c>
      <c r="I758" s="17" t="s">
        <v>20</v>
      </c>
      <c r="J758" s="9" t="s">
        <v>21</v>
      </c>
      <c r="K758" s="9" t="s">
        <v>1482</v>
      </c>
      <c r="L758" s="9"/>
      <c r="M758" s="9"/>
    </row>
    <row r="759" spans="1:13" hidden="1">
      <c r="A759" s="12">
        <v>38552279</v>
      </c>
      <c r="B759" s="9" t="s">
        <v>391</v>
      </c>
      <c r="C759" s="9" t="s">
        <v>1434</v>
      </c>
      <c r="D759" s="9" t="s">
        <v>1476</v>
      </c>
      <c r="E759" s="9"/>
      <c r="F759" s="9" t="s">
        <v>17</v>
      </c>
      <c r="G759" s="18" t="s">
        <v>1477</v>
      </c>
      <c r="H759" s="9" t="s">
        <v>1478</v>
      </c>
      <c r="I759" s="17" t="s">
        <v>20</v>
      </c>
      <c r="J759" s="9" t="s">
        <v>21</v>
      </c>
      <c r="K759" s="9" t="s">
        <v>277</v>
      </c>
      <c r="L759" s="9"/>
      <c r="M759" s="9"/>
    </row>
    <row r="760" spans="1:13" hidden="1">
      <c r="A760" s="12" t="s">
        <v>1483</v>
      </c>
      <c r="B760" s="9" t="s">
        <v>1484</v>
      </c>
      <c r="C760" s="9" t="s">
        <v>632</v>
      </c>
      <c r="D760" s="9" t="s">
        <v>1476</v>
      </c>
      <c r="E760" s="9"/>
      <c r="F760" s="9" t="s">
        <v>17</v>
      </c>
      <c r="G760" s="18" t="s">
        <v>1477</v>
      </c>
      <c r="H760" s="9" t="s">
        <v>1478</v>
      </c>
      <c r="I760" s="17" t="s">
        <v>20</v>
      </c>
      <c r="J760" s="9" t="s">
        <v>21</v>
      </c>
      <c r="K760" s="9" t="s">
        <v>277</v>
      </c>
      <c r="L760" s="9"/>
      <c r="M760" s="9"/>
    </row>
    <row r="761" spans="1:13" hidden="1">
      <c r="A761" s="46">
        <v>303872048</v>
      </c>
      <c r="B761" s="20" t="s">
        <v>1485</v>
      </c>
      <c r="C761" s="20" t="s">
        <v>1486</v>
      </c>
      <c r="D761" s="21" t="s">
        <v>1476</v>
      </c>
      <c r="E761" s="9"/>
      <c r="F761" s="9" t="s">
        <v>17</v>
      </c>
      <c r="G761" s="18" t="s">
        <v>1480</v>
      </c>
      <c r="H761" s="9" t="s">
        <v>1481</v>
      </c>
      <c r="I761" s="17" t="s">
        <v>20</v>
      </c>
      <c r="J761" s="9" t="s">
        <v>21</v>
      </c>
      <c r="K761" s="9" t="s">
        <v>1482</v>
      </c>
      <c r="L761" s="9"/>
      <c r="M761" s="9"/>
    </row>
    <row r="762" spans="1:13" hidden="1">
      <c r="A762" s="12" t="s">
        <v>1487</v>
      </c>
      <c r="B762" s="9" t="s">
        <v>1488</v>
      </c>
      <c r="C762" s="9" t="s">
        <v>1489</v>
      </c>
      <c r="D762" s="9" t="s">
        <v>1476</v>
      </c>
      <c r="E762" s="9"/>
      <c r="F762" s="9" t="s">
        <v>17</v>
      </c>
      <c r="G762" s="18" t="s">
        <v>1477</v>
      </c>
      <c r="H762" s="9" t="s">
        <v>1478</v>
      </c>
      <c r="I762" s="17" t="s">
        <v>20</v>
      </c>
      <c r="J762" s="9" t="s">
        <v>21</v>
      </c>
      <c r="K762" s="9" t="s">
        <v>277</v>
      </c>
      <c r="L762" s="9"/>
      <c r="M762" s="9"/>
    </row>
    <row r="763" spans="1:13" hidden="1">
      <c r="A763" s="12" t="s">
        <v>1490</v>
      </c>
      <c r="B763" s="9" t="s">
        <v>1491</v>
      </c>
      <c r="C763" s="9" t="s">
        <v>1206</v>
      </c>
      <c r="D763" s="9" t="s">
        <v>1476</v>
      </c>
      <c r="E763" s="9"/>
      <c r="F763" s="9" t="s">
        <v>17</v>
      </c>
      <c r="G763" s="18" t="s">
        <v>1477</v>
      </c>
      <c r="H763" s="9" t="s">
        <v>1478</v>
      </c>
      <c r="I763" s="17" t="s">
        <v>20</v>
      </c>
      <c r="J763" s="9" t="s">
        <v>21</v>
      </c>
      <c r="K763" s="9" t="s">
        <v>277</v>
      </c>
      <c r="L763" s="9"/>
      <c r="M763" s="9"/>
    </row>
    <row r="764" spans="1:13" hidden="1">
      <c r="A764" s="12" t="s">
        <v>1492</v>
      </c>
      <c r="B764" s="9" t="s">
        <v>1493</v>
      </c>
      <c r="C764" s="9" t="s">
        <v>444</v>
      </c>
      <c r="D764" s="9" t="s">
        <v>1476</v>
      </c>
      <c r="E764" s="9"/>
      <c r="F764" s="9" t="s">
        <v>17</v>
      </c>
      <c r="G764" s="18" t="s">
        <v>1477</v>
      </c>
      <c r="H764" s="9" t="s">
        <v>1478</v>
      </c>
      <c r="I764" s="17" t="s">
        <v>20</v>
      </c>
      <c r="J764" s="9" t="s">
        <v>21</v>
      </c>
      <c r="K764" s="9" t="s">
        <v>277</v>
      </c>
      <c r="L764" s="9"/>
      <c r="M764" s="9"/>
    </row>
    <row r="765" spans="1:13" hidden="1">
      <c r="A765" s="46">
        <v>67224733</v>
      </c>
      <c r="B765" s="20" t="s">
        <v>1494</v>
      </c>
      <c r="C765" s="20" t="s">
        <v>147</v>
      </c>
      <c r="D765" s="21" t="s">
        <v>1476</v>
      </c>
      <c r="E765" s="9"/>
      <c r="F765" s="9" t="s">
        <v>17</v>
      </c>
      <c r="G765" s="18" t="s">
        <v>1480</v>
      </c>
      <c r="H765" s="9" t="s">
        <v>1481</v>
      </c>
      <c r="I765" s="17" t="s">
        <v>20</v>
      </c>
      <c r="J765" s="9" t="s">
        <v>21</v>
      </c>
      <c r="K765" s="9" t="s">
        <v>1482</v>
      </c>
      <c r="L765" s="9"/>
      <c r="M765" s="9"/>
    </row>
    <row r="766" spans="1:13" hidden="1">
      <c r="A766" s="12" t="s">
        <v>1495</v>
      </c>
      <c r="B766" s="9" t="s">
        <v>1496</v>
      </c>
      <c r="C766" s="9" t="s">
        <v>1364</v>
      </c>
      <c r="D766" s="21" t="s">
        <v>1476</v>
      </c>
      <c r="E766" s="9"/>
      <c r="F766" s="9" t="s">
        <v>17</v>
      </c>
      <c r="G766" s="18" t="s">
        <v>1477</v>
      </c>
      <c r="H766" s="9" t="s">
        <v>1478</v>
      </c>
      <c r="I766" s="17" t="s">
        <v>20</v>
      </c>
      <c r="J766" s="9" t="s">
        <v>21</v>
      </c>
      <c r="K766" s="9" t="s">
        <v>277</v>
      </c>
      <c r="L766" s="9"/>
      <c r="M766" s="9"/>
    </row>
    <row r="767" spans="1:13" hidden="1">
      <c r="A767" s="46">
        <v>40200438</v>
      </c>
      <c r="B767" s="20" t="s">
        <v>110</v>
      </c>
      <c r="C767" s="20" t="s">
        <v>529</v>
      </c>
      <c r="D767" s="21" t="s">
        <v>1476</v>
      </c>
      <c r="E767" s="9"/>
      <c r="F767" s="9" t="s">
        <v>17</v>
      </c>
      <c r="G767" s="18" t="s">
        <v>1480</v>
      </c>
      <c r="H767" s="9" t="s">
        <v>1481</v>
      </c>
      <c r="I767" s="17" t="s">
        <v>20</v>
      </c>
      <c r="J767" s="9" t="s">
        <v>21</v>
      </c>
      <c r="K767" s="9" t="s">
        <v>1482</v>
      </c>
      <c r="L767" s="9"/>
      <c r="M767" s="9"/>
    </row>
    <row r="768" spans="1:13" hidden="1">
      <c r="A768" s="46">
        <v>17258088</v>
      </c>
      <c r="B768" s="20" t="s">
        <v>1497</v>
      </c>
      <c r="C768" s="20" t="s">
        <v>417</v>
      </c>
      <c r="D768" s="21" t="s">
        <v>1476</v>
      </c>
      <c r="E768" s="9"/>
      <c r="F768" s="9" t="s">
        <v>17</v>
      </c>
      <c r="G768" s="18" t="s">
        <v>1480</v>
      </c>
      <c r="H768" s="9" t="s">
        <v>1481</v>
      </c>
      <c r="I768" s="17" t="s">
        <v>20</v>
      </c>
      <c r="J768" s="9" t="s">
        <v>21</v>
      </c>
      <c r="K768" s="9" t="s">
        <v>1482</v>
      </c>
      <c r="L768" s="9"/>
      <c r="M768" s="9"/>
    </row>
    <row r="769" spans="1:13" hidden="1">
      <c r="A769" s="30" t="s">
        <v>1498</v>
      </c>
      <c r="B769" s="9" t="s">
        <v>1499</v>
      </c>
      <c r="C769" s="9" t="s">
        <v>554</v>
      </c>
      <c r="D769" s="9" t="s">
        <v>1476</v>
      </c>
      <c r="E769" s="9"/>
      <c r="F769" s="9" t="s">
        <v>17</v>
      </c>
      <c r="G769" s="18" t="s">
        <v>1477</v>
      </c>
      <c r="H769" s="9" t="s">
        <v>1478</v>
      </c>
      <c r="I769" s="17" t="s">
        <v>20</v>
      </c>
      <c r="J769" s="9" t="s">
        <v>21</v>
      </c>
      <c r="K769" s="9" t="s">
        <v>277</v>
      </c>
      <c r="L769" s="9"/>
      <c r="M769" s="9"/>
    </row>
    <row r="770" spans="1:13" hidden="1">
      <c r="A770" s="14" t="s">
        <v>1500</v>
      </c>
      <c r="B770" s="7" t="s">
        <v>1501</v>
      </c>
      <c r="C770" s="7" t="s">
        <v>496</v>
      </c>
      <c r="D770" s="7" t="s">
        <v>1502</v>
      </c>
      <c r="E770" s="8"/>
      <c r="F770" s="8" t="s">
        <v>17</v>
      </c>
      <c r="G770" s="8" t="s">
        <v>1503</v>
      </c>
      <c r="H770" s="8" t="s">
        <v>532</v>
      </c>
      <c r="I770" s="8" t="s">
        <v>20</v>
      </c>
      <c r="J770" s="8" t="s">
        <v>21</v>
      </c>
      <c r="K770" s="8" t="s">
        <v>74</v>
      </c>
      <c r="L770" s="9"/>
      <c r="M770" s="9"/>
    </row>
    <row r="771" spans="1:13" hidden="1">
      <c r="A771" s="14" t="s">
        <v>1504</v>
      </c>
      <c r="B771" s="9" t="s">
        <v>1505</v>
      </c>
      <c r="C771" s="9" t="s">
        <v>153</v>
      </c>
      <c r="D771" s="9" t="s">
        <v>1502</v>
      </c>
      <c r="E771" s="9"/>
      <c r="F771" s="9" t="s">
        <v>17</v>
      </c>
      <c r="G771" s="9" t="s">
        <v>1506</v>
      </c>
      <c r="H771" s="9" t="s">
        <v>1507</v>
      </c>
      <c r="I771" s="17" t="s">
        <v>20</v>
      </c>
      <c r="J771" s="9" t="s">
        <v>21</v>
      </c>
      <c r="K771" s="9" t="s">
        <v>1508</v>
      </c>
      <c r="L771" s="9"/>
      <c r="M771" s="9"/>
    </row>
    <row r="772" spans="1:13" hidden="1">
      <c r="A772" s="12">
        <v>29503620</v>
      </c>
      <c r="B772" s="9" t="s">
        <v>1509</v>
      </c>
      <c r="C772" s="9" t="s">
        <v>428</v>
      </c>
      <c r="D772" s="9" t="s">
        <v>1502</v>
      </c>
      <c r="E772" s="9"/>
      <c r="F772" s="9" t="s">
        <v>17</v>
      </c>
      <c r="G772" s="14" t="s">
        <v>1235</v>
      </c>
      <c r="H772" s="9" t="s">
        <v>1478</v>
      </c>
      <c r="I772" s="17" t="s">
        <v>20</v>
      </c>
      <c r="J772" s="9" t="s">
        <v>21</v>
      </c>
      <c r="K772" s="9" t="s">
        <v>137</v>
      </c>
      <c r="L772" s="9"/>
      <c r="M772" s="9"/>
    </row>
    <row r="773" spans="1:13" hidden="1">
      <c r="A773" s="11">
        <v>57429359</v>
      </c>
      <c r="B773" s="8" t="s">
        <v>1510</v>
      </c>
      <c r="C773" s="8" t="s">
        <v>248</v>
      </c>
      <c r="D773" s="21" t="s">
        <v>1502</v>
      </c>
      <c r="E773" s="8"/>
      <c r="F773" s="8" t="str">
        <f>F96</f>
        <v>x</v>
      </c>
      <c r="G773" s="8" t="s">
        <v>84</v>
      </c>
      <c r="H773" s="8" t="s">
        <v>74</v>
      </c>
      <c r="I773" s="8" t="s">
        <v>20</v>
      </c>
      <c r="J773" s="8" t="s">
        <v>21</v>
      </c>
      <c r="K773" s="8" t="s">
        <v>75</v>
      </c>
      <c r="L773" s="9"/>
      <c r="M773" s="9"/>
    </row>
    <row r="774" spans="1:13" hidden="1">
      <c r="A774" s="12">
        <v>306085523</v>
      </c>
      <c r="B774" s="9" t="s">
        <v>1511</v>
      </c>
      <c r="C774" s="9" t="s">
        <v>45</v>
      </c>
      <c r="D774" s="9" t="s">
        <v>1502</v>
      </c>
      <c r="E774" s="9"/>
      <c r="F774" s="9" t="s">
        <v>17</v>
      </c>
      <c r="G774" s="14" t="s">
        <v>1235</v>
      </c>
      <c r="H774" s="9" t="s">
        <v>1478</v>
      </c>
      <c r="I774" s="17" t="s">
        <v>20</v>
      </c>
      <c r="J774" s="9" t="s">
        <v>21</v>
      </c>
      <c r="K774" s="9" t="s">
        <v>137</v>
      </c>
      <c r="L774" s="9"/>
      <c r="M774" s="9"/>
    </row>
    <row r="775" spans="1:13" hidden="1">
      <c r="A775" s="30">
        <v>55742175</v>
      </c>
      <c r="B775" s="7" t="s">
        <v>1512</v>
      </c>
      <c r="C775" s="7" t="s">
        <v>376</v>
      </c>
      <c r="D775" s="7" t="s">
        <v>1502</v>
      </c>
      <c r="E775" s="8"/>
      <c r="F775" s="8" t="s">
        <v>17</v>
      </c>
      <c r="G775" s="8" t="s">
        <v>1503</v>
      </c>
      <c r="H775" s="8" t="s">
        <v>532</v>
      </c>
      <c r="I775" s="8" t="s">
        <v>20</v>
      </c>
      <c r="J775" s="8" t="s">
        <v>21</v>
      </c>
      <c r="K775" s="8" t="s">
        <v>74</v>
      </c>
      <c r="L775" s="9"/>
      <c r="M775" s="9"/>
    </row>
    <row r="776" spans="1:13" hidden="1">
      <c r="A776" s="30">
        <v>25155441</v>
      </c>
      <c r="B776" s="7" t="s">
        <v>850</v>
      </c>
      <c r="C776" s="7" t="s">
        <v>30</v>
      </c>
      <c r="D776" s="7" t="s">
        <v>1502</v>
      </c>
      <c r="E776" s="8"/>
      <c r="F776" s="8" t="s">
        <v>17</v>
      </c>
      <c r="G776" s="8" t="s">
        <v>1503</v>
      </c>
      <c r="H776" s="8" t="s">
        <v>532</v>
      </c>
      <c r="I776" s="8" t="s">
        <v>20</v>
      </c>
      <c r="J776" s="8" t="s">
        <v>21</v>
      </c>
      <c r="K776" s="8" t="s">
        <v>74</v>
      </c>
      <c r="L776" s="9"/>
      <c r="M776" s="9"/>
    </row>
    <row r="777" spans="1:13" hidden="1">
      <c r="A777" s="11">
        <v>318958790</v>
      </c>
      <c r="B777" s="8" t="s">
        <v>1513</v>
      </c>
      <c r="C777" s="8" t="s">
        <v>1514</v>
      </c>
      <c r="D777" s="21" t="s">
        <v>1502</v>
      </c>
      <c r="E777" s="8"/>
      <c r="F777" s="8" t="str">
        <f>F98</f>
        <v>x</v>
      </c>
      <c r="G777" s="8" t="s">
        <v>84</v>
      </c>
      <c r="H777" s="8" t="s">
        <v>74</v>
      </c>
      <c r="I777" s="8" t="s">
        <v>20</v>
      </c>
      <c r="J777" s="8" t="s">
        <v>21</v>
      </c>
      <c r="K777" s="8" t="s">
        <v>75</v>
      </c>
      <c r="L777" s="9"/>
      <c r="M777" s="9"/>
    </row>
    <row r="778" spans="1:13" hidden="1">
      <c r="A778" s="30">
        <v>307482968</v>
      </c>
      <c r="B778" s="7" t="s">
        <v>1515</v>
      </c>
      <c r="C778" s="7" t="s">
        <v>49</v>
      </c>
      <c r="D778" s="7" t="s">
        <v>1502</v>
      </c>
      <c r="E778" s="8"/>
      <c r="F778" s="8" t="s">
        <v>17</v>
      </c>
      <c r="G778" s="8" t="s">
        <v>1503</v>
      </c>
      <c r="H778" s="8" t="s">
        <v>532</v>
      </c>
      <c r="I778" s="8" t="s">
        <v>20</v>
      </c>
      <c r="J778" s="8" t="s">
        <v>21</v>
      </c>
      <c r="K778" s="8" t="s">
        <v>74</v>
      </c>
      <c r="L778" s="9"/>
      <c r="M778" s="9"/>
    </row>
    <row r="779" spans="1:13" hidden="1">
      <c r="A779" s="30">
        <v>325547172</v>
      </c>
      <c r="B779" s="7" t="s">
        <v>1515</v>
      </c>
      <c r="C779" s="7" t="s">
        <v>36</v>
      </c>
      <c r="D779" s="7" t="s">
        <v>1502</v>
      </c>
      <c r="E779" s="8"/>
      <c r="F779" s="8" t="s">
        <v>17</v>
      </c>
      <c r="G779" s="8" t="s">
        <v>1503</v>
      </c>
      <c r="H779" s="8" t="s">
        <v>532</v>
      </c>
      <c r="I779" s="8" t="s">
        <v>20</v>
      </c>
      <c r="J779" s="8" t="s">
        <v>21</v>
      </c>
      <c r="K779" s="8" t="s">
        <v>74</v>
      </c>
      <c r="L779" s="9"/>
      <c r="M779" s="9"/>
    </row>
    <row r="780" spans="1:13" hidden="1">
      <c r="A780" s="30">
        <v>14397715</v>
      </c>
      <c r="B780" s="7" t="s">
        <v>735</v>
      </c>
      <c r="C780" s="7" t="s">
        <v>86</v>
      </c>
      <c r="D780" s="7" t="s">
        <v>1502</v>
      </c>
      <c r="E780" s="8"/>
      <c r="F780" s="8" t="s">
        <v>17</v>
      </c>
      <c r="G780" s="8" t="s">
        <v>1503</v>
      </c>
      <c r="H780" s="8" t="s">
        <v>532</v>
      </c>
      <c r="I780" s="8" t="s">
        <v>20</v>
      </c>
      <c r="J780" s="8" t="s">
        <v>21</v>
      </c>
      <c r="K780" s="8" t="s">
        <v>74</v>
      </c>
      <c r="L780" s="9"/>
      <c r="M780" s="9"/>
    </row>
    <row r="781" spans="1:13" hidden="1">
      <c r="A781" s="12">
        <v>201469707</v>
      </c>
      <c r="B781" s="9" t="s">
        <v>38</v>
      </c>
      <c r="C781" s="9" t="s">
        <v>1516</v>
      </c>
      <c r="D781" s="9" t="s">
        <v>1502</v>
      </c>
      <c r="E781" s="9"/>
      <c r="F781" s="9" t="s">
        <v>17</v>
      </c>
      <c r="G781" s="14" t="s">
        <v>1235</v>
      </c>
      <c r="H781" s="9" t="s">
        <v>1517</v>
      </c>
      <c r="I781" s="17" t="s">
        <v>20</v>
      </c>
      <c r="J781" s="9" t="s">
        <v>21</v>
      </c>
      <c r="K781" s="9" t="s">
        <v>137</v>
      </c>
      <c r="L781" s="9"/>
      <c r="M781" s="9"/>
    </row>
    <row r="782" spans="1:13" hidden="1">
      <c r="A782" s="12">
        <v>303151146</v>
      </c>
      <c r="B782" s="9" t="s">
        <v>1518</v>
      </c>
      <c r="C782" s="9" t="s">
        <v>1519</v>
      </c>
      <c r="D782" s="9" t="s">
        <v>1502</v>
      </c>
      <c r="E782" s="9"/>
      <c r="F782" s="9" t="s">
        <v>17</v>
      </c>
      <c r="G782" s="14" t="s">
        <v>1235</v>
      </c>
      <c r="H782" s="9" t="s">
        <v>1517</v>
      </c>
      <c r="I782" s="17" t="s">
        <v>20</v>
      </c>
      <c r="J782" s="9" t="s">
        <v>21</v>
      </c>
      <c r="K782" s="9" t="s">
        <v>137</v>
      </c>
      <c r="L782" s="9"/>
      <c r="M782" s="9"/>
    </row>
    <row r="783" spans="1:13" hidden="1">
      <c r="A783" s="12">
        <v>59318147</v>
      </c>
      <c r="B783" s="9" t="s">
        <v>1520</v>
      </c>
      <c r="C783" s="9" t="s">
        <v>1027</v>
      </c>
      <c r="D783" s="9" t="s">
        <v>1502</v>
      </c>
      <c r="E783" s="9"/>
      <c r="F783" s="9" t="s">
        <v>17</v>
      </c>
      <c r="G783" s="14" t="s">
        <v>1235</v>
      </c>
      <c r="H783" s="9" t="s">
        <v>1517</v>
      </c>
      <c r="I783" s="17" t="s">
        <v>20</v>
      </c>
      <c r="J783" s="9" t="s">
        <v>21</v>
      </c>
      <c r="K783" s="9" t="s">
        <v>137</v>
      </c>
      <c r="L783" s="9"/>
      <c r="M783" s="9"/>
    </row>
    <row r="784" spans="1:13" hidden="1">
      <c r="A784" s="12">
        <v>25049719</v>
      </c>
      <c r="B784" s="9" t="s">
        <v>861</v>
      </c>
      <c r="C784" s="9" t="s">
        <v>30</v>
      </c>
      <c r="D784" s="9" t="s">
        <v>1502</v>
      </c>
      <c r="E784" s="9"/>
      <c r="F784" s="9" t="s">
        <v>17</v>
      </c>
      <c r="G784" s="14" t="s">
        <v>1235</v>
      </c>
      <c r="H784" s="9" t="s">
        <v>1517</v>
      </c>
      <c r="I784" s="17" t="s">
        <v>20</v>
      </c>
      <c r="J784" s="9" t="s">
        <v>21</v>
      </c>
      <c r="K784" s="9" t="s">
        <v>137</v>
      </c>
      <c r="L784" s="9"/>
      <c r="M784" s="9"/>
    </row>
    <row r="785" spans="1:13" hidden="1">
      <c r="A785" s="12">
        <v>32777187</v>
      </c>
      <c r="B785" s="7" t="s">
        <v>1521</v>
      </c>
      <c r="C785" s="7" t="s">
        <v>1522</v>
      </c>
      <c r="D785" s="7" t="s">
        <v>1502</v>
      </c>
      <c r="E785" s="11"/>
      <c r="F785" s="7" t="s">
        <v>17</v>
      </c>
      <c r="G785" s="7" t="s">
        <v>1235</v>
      </c>
      <c r="H785" s="9" t="s">
        <v>1517</v>
      </c>
      <c r="I785" s="17" t="s">
        <v>20</v>
      </c>
      <c r="J785" s="9" t="s">
        <v>21</v>
      </c>
      <c r="K785" s="9" t="s">
        <v>137</v>
      </c>
      <c r="L785" s="9"/>
      <c r="M785" s="9"/>
    </row>
    <row r="786" spans="1:13" hidden="1">
      <c r="A786" s="11">
        <v>24594772</v>
      </c>
      <c r="B786" s="7" t="s">
        <v>1523</v>
      </c>
      <c r="C786" s="7" t="s">
        <v>357</v>
      </c>
      <c r="D786" s="7" t="s">
        <v>1502</v>
      </c>
      <c r="E786" s="30"/>
      <c r="F786" s="7" t="s">
        <v>17</v>
      </c>
      <c r="G786" s="7" t="s">
        <v>360</v>
      </c>
      <c r="H786" s="13" t="s">
        <v>271</v>
      </c>
      <c r="I786" s="13" t="s">
        <v>20</v>
      </c>
      <c r="J786" s="13" t="s">
        <v>21</v>
      </c>
      <c r="K786" s="13" t="s">
        <v>1524</v>
      </c>
      <c r="L786" s="9"/>
      <c r="M786" s="9"/>
    </row>
    <row r="787" spans="1:13" hidden="1">
      <c r="A787" s="30">
        <v>10073062</v>
      </c>
      <c r="B787" s="7" t="s">
        <v>1525</v>
      </c>
      <c r="C787" s="7" t="s">
        <v>234</v>
      </c>
      <c r="D787" s="7" t="s">
        <v>1502</v>
      </c>
      <c r="E787" s="30"/>
      <c r="F787" s="7" t="s">
        <v>17</v>
      </c>
      <c r="G787" s="7" t="s">
        <v>1066</v>
      </c>
      <c r="H787" s="9" t="s">
        <v>575</v>
      </c>
      <c r="I787" s="17" t="s">
        <v>20</v>
      </c>
      <c r="J787" s="9" t="s">
        <v>21</v>
      </c>
      <c r="K787" s="9" t="s">
        <v>1067</v>
      </c>
      <c r="L787" s="9"/>
      <c r="M787" s="9"/>
    </row>
    <row r="788" spans="1:13" hidden="1">
      <c r="A788" s="30">
        <v>201221058</v>
      </c>
      <c r="B788" s="7" t="s">
        <v>1526</v>
      </c>
      <c r="C788" s="7" t="s">
        <v>1527</v>
      </c>
      <c r="D788" s="7" t="s">
        <v>1502</v>
      </c>
      <c r="E788" s="12"/>
      <c r="F788" s="7" t="s">
        <v>17</v>
      </c>
      <c r="G788" s="7" t="s">
        <v>1066</v>
      </c>
      <c r="H788" s="9" t="s">
        <v>575</v>
      </c>
      <c r="I788" s="17" t="s">
        <v>20</v>
      </c>
      <c r="J788" s="9" t="s">
        <v>21</v>
      </c>
      <c r="K788" s="9" t="s">
        <v>1067</v>
      </c>
      <c r="L788" s="9"/>
      <c r="M788" s="9" t="s">
        <v>202</v>
      </c>
    </row>
    <row r="789" spans="1:13" hidden="1">
      <c r="A789" s="12">
        <v>11710779</v>
      </c>
      <c r="B789" s="9" t="s">
        <v>1528</v>
      </c>
      <c r="C789" s="9" t="s">
        <v>1529</v>
      </c>
      <c r="D789" s="9" t="s">
        <v>1502</v>
      </c>
      <c r="E789" s="12"/>
      <c r="F789" s="9" t="s">
        <v>17</v>
      </c>
      <c r="G789" s="9" t="s">
        <v>1066</v>
      </c>
      <c r="H789" s="9" t="s">
        <v>575</v>
      </c>
      <c r="I789" s="17" t="s">
        <v>20</v>
      </c>
      <c r="J789" s="9" t="s">
        <v>21</v>
      </c>
      <c r="K789" s="9" t="s">
        <v>1067</v>
      </c>
      <c r="L789" s="9"/>
      <c r="M789" s="9"/>
    </row>
    <row r="790" spans="1:13" hidden="1">
      <c r="A790" s="12">
        <v>308725654</v>
      </c>
      <c r="B790" s="9" t="s">
        <v>1530</v>
      </c>
      <c r="C790" s="9" t="s">
        <v>1531</v>
      </c>
      <c r="D790" s="9" t="s">
        <v>1502</v>
      </c>
      <c r="E790" s="12"/>
      <c r="F790" s="9" t="s">
        <v>17</v>
      </c>
      <c r="G790" s="9" t="s">
        <v>1503</v>
      </c>
      <c r="H790" s="8" t="s">
        <v>532</v>
      </c>
      <c r="I790" s="8" t="s">
        <v>20</v>
      </c>
      <c r="J790" s="8" t="s">
        <v>21</v>
      </c>
      <c r="K790" s="8" t="s">
        <v>74</v>
      </c>
      <c r="L790" s="9"/>
      <c r="M790" s="9"/>
    </row>
    <row r="791" spans="1:13" hidden="1">
      <c r="A791" s="12">
        <v>317589976</v>
      </c>
      <c r="B791" s="9" t="s">
        <v>1530</v>
      </c>
      <c r="C791" s="9" t="s">
        <v>1532</v>
      </c>
      <c r="D791" s="9" t="s">
        <v>1502</v>
      </c>
      <c r="E791" s="12"/>
      <c r="F791" s="9" t="s">
        <v>17</v>
      </c>
      <c r="G791" s="9" t="s">
        <v>1503</v>
      </c>
      <c r="H791" s="8" t="s">
        <v>532</v>
      </c>
      <c r="I791" s="8" t="s">
        <v>20</v>
      </c>
      <c r="J791" s="8" t="s">
        <v>21</v>
      </c>
      <c r="K791" s="8" t="s">
        <v>74</v>
      </c>
      <c r="L791" s="9"/>
      <c r="M791" s="9"/>
    </row>
    <row r="792" spans="1:13" hidden="1">
      <c r="A792" s="12">
        <v>54011697</v>
      </c>
      <c r="B792" s="7" t="s">
        <v>1533</v>
      </c>
      <c r="C792" s="7" t="s">
        <v>98</v>
      </c>
      <c r="D792" s="7" t="s">
        <v>1502</v>
      </c>
      <c r="E792" s="11"/>
      <c r="F792" s="7" t="s">
        <v>17</v>
      </c>
      <c r="G792" s="7" t="s">
        <v>1503</v>
      </c>
      <c r="H792" s="8" t="s">
        <v>532</v>
      </c>
      <c r="I792" s="8" t="s">
        <v>20</v>
      </c>
      <c r="J792" s="8" t="s">
        <v>21</v>
      </c>
      <c r="K792" s="8" t="s">
        <v>74</v>
      </c>
      <c r="L792" s="8"/>
      <c r="M792" s="8"/>
    </row>
    <row r="793" spans="1:13" hidden="1">
      <c r="A793" s="11">
        <v>319268249</v>
      </c>
      <c r="B793" s="9" t="s">
        <v>1534</v>
      </c>
      <c r="C793" s="9" t="s">
        <v>32</v>
      </c>
      <c r="D793" s="9" t="s">
        <v>1502</v>
      </c>
      <c r="E793" s="12"/>
      <c r="F793" s="9" t="s">
        <v>17</v>
      </c>
      <c r="G793" s="9" t="s">
        <v>440</v>
      </c>
      <c r="H793" s="8" t="s">
        <v>441</v>
      </c>
      <c r="I793" s="8" t="s">
        <v>20</v>
      </c>
      <c r="J793" s="8" t="s">
        <v>21</v>
      </c>
      <c r="K793" s="8" t="s">
        <v>580</v>
      </c>
      <c r="L793" s="8"/>
      <c r="M793" s="8"/>
    </row>
    <row r="794" spans="1:13" hidden="1">
      <c r="A794" s="12" t="s">
        <v>1535</v>
      </c>
      <c r="B794" s="8" t="s">
        <v>838</v>
      </c>
      <c r="C794" s="8" t="s">
        <v>1536</v>
      </c>
      <c r="D794" s="21" t="s">
        <v>1502</v>
      </c>
      <c r="E794" s="30"/>
      <c r="F794" s="8" t="s">
        <v>17</v>
      </c>
      <c r="G794" s="8" t="s">
        <v>1066</v>
      </c>
      <c r="H794" s="9" t="s">
        <v>575</v>
      </c>
      <c r="I794" s="17" t="s">
        <v>20</v>
      </c>
      <c r="J794" s="9" t="s">
        <v>21</v>
      </c>
      <c r="K794" s="9" t="s">
        <v>1067</v>
      </c>
      <c r="L794" s="8"/>
      <c r="M794" s="8"/>
    </row>
    <row r="795" spans="1:13" hidden="1">
      <c r="A795" s="30">
        <v>303332415</v>
      </c>
      <c r="B795" s="7" t="s">
        <v>1537</v>
      </c>
      <c r="C795" s="7" t="s">
        <v>77</v>
      </c>
      <c r="D795" s="7" t="s">
        <v>1502</v>
      </c>
      <c r="E795" s="30"/>
      <c r="F795" s="7" t="s">
        <v>17</v>
      </c>
      <c r="G795" s="7" t="s">
        <v>1503</v>
      </c>
      <c r="H795" s="8" t="s">
        <v>532</v>
      </c>
      <c r="I795" s="8" t="s">
        <v>20</v>
      </c>
      <c r="J795" s="8" t="s">
        <v>21</v>
      </c>
      <c r="K795" s="8" t="s">
        <v>74</v>
      </c>
      <c r="L795" s="8"/>
      <c r="M795" s="8"/>
    </row>
    <row r="796" spans="1:13" hidden="1">
      <c r="A796" s="30">
        <v>309676104</v>
      </c>
      <c r="B796" s="7" t="s">
        <v>1538</v>
      </c>
      <c r="C796" s="7" t="s">
        <v>1539</v>
      </c>
      <c r="D796" s="7" t="s">
        <v>1502</v>
      </c>
      <c r="E796" s="30"/>
      <c r="F796" s="7" t="str">
        <f>F489</f>
        <v>x</v>
      </c>
      <c r="G796" s="7" t="s">
        <v>84</v>
      </c>
      <c r="H796" s="8" t="s">
        <v>74</v>
      </c>
      <c r="I796" s="8" t="s">
        <v>20</v>
      </c>
      <c r="J796" s="8" t="s">
        <v>21</v>
      </c>
      <c r="K796" s="8" t="s">
        <v>75</v>
      </c>
      <c r="L796" s="8"/>
      <c r="M796" s="8"/>
    </row>
    <row r="797" spans="1:13" hidden="1">
      <c r="A797" s="30">
        <v>12762266</v>
      </c>
      <c r="B797" s="7" t="s">
        <v>1540</v>
      </c>
      <c r="C797" s="7" t="s">
        <v>357</v>
      </c>
      <c r="D797" s="7" t="s">
        <v>1502</v>
      </c>
      <c r="E797" s="12"/>
      <c r="F797" s="7" t="s">
        <v>17</v>
      </c>
      <c r="G797" s="7" t="s">
        <v>1503</v>
      </c>
      <c r="H797" s="8" t="s">
        <v>532</v>
      </c>
      <c r="I797" s="8" t="s">
        <v>20</v>
      </c>
      <c r="J797" s="8" t="s">
        <v>21</v>
      </c>
      <c r="K797" s="8" t="s">
        <v>74</v>
      </c>
      <c r="L797" s="8"/>
      <c r="M797" s="8"/>
    </row>
    <row r="798" spans="1:13" hidden="1">
      <c r="A798" s="12">
        <v>29286689</v>
      </c>
      <c r="B798" s="9" t="s">
        <v>1541</v>
      </c>
      <c r="C798" s="9" t="s">
        <v>1542</v>
      </c>
      <c r="D798" s="9" t="s">
        <v>1502</v>
      </c>
      <c r="E798" s="12"/>
      <c r="F798" s="9" t="str">
        <f>F774</f>
        <v>x</v>
      </c>
      <c r="G798" s="9" t="s">
        <v>84</v>
      </c>
      <c r="H798" s="8" t="s">
        <v>74</v>
      </c>
      <c r="I798" s="8" t="s">
        <v>20</v>
      </c>
      <c r="J798" s="8" t="s">
        <v>21</v>
      </c>
      <c r="K798" s="8" t="s">
        <v>75</v>
      </c>
      <c r="L798" s="8"/>
      <c r="M798" s="8"/>
    </row>
    <row r="799" spans="1:13" hidden="1">
      <c r="A799" s="12">
        <v>321049595</v>
      </c>
      <c r="B799" s="9" t="s">
        <v>1543</v>
      </c>
      <c r="C799" s="9" t="s">
        <v>1544</v>
      </c>
      <c r="D799" s="9" t="s">
        <v>1502</v>
      </c>
      <c r="E799" s="12"/>
      <c r="F799" s="9" t="s">
        <v>17</v>
      </c>
      <c r="G799" s="9" t="s">
        <v>1066</v>
      </c>
      <c r="H799" s="9" t="s">
        <v>575</v>
      </c>
      <c r="I799" s="17" t="s">
        <v>20</v>
      </c>
      <c r="J799" s="9" t="s">
        <v>21</v>
      </c>
      <c r="K799" s="9" t="s">
        <v>1067</v>
      </c>
      <c r="L799" s="8"/>
      <c r="M799" s="8"/>
    </row>
    <row r="800" spans="1:13" hidden="1">
      <c r="A800" s="12">
        <v>213744972</v>
      </c>
      <c r="B800" s="9" t="s">
        <v>1545</v>
      </c>
      <c r="C800" s="9" t="s">
        <v>1546</v>
      </c>
      <c r="D800" s="9" t="s">
        <v>1502</v>
      </c>
      <c r="E800" s="12"/>
      <c r="F800" s="9" t="s">
        <v>17</v>
      </c>
      <c r="G800" s="9" t="s">
        <v>1503</v>
      </c>
      <c r="H800" s="8" t="s">
        <v>532</v>
      </c>
      <c r="I800" s="8" t="s">
        <v>20</v>
      </c>
      <c r="J800" s="8" t="s">
        <v>21</v>
      </c>
      <c r="K800" s="8" t="s">
        <v>74</v>
      </c>
      <c r="L800" s="8"/>
      <c r="M800" s="8"/>
    </row>
    <row r="801" spans="1:13" hidden="1">
      <c r="A801" s="12">
        <v>27775519</v>
      </c>
      <c r="B801" s="7" t="s">
        <v>515</v>
      </c>
      <c r="C801" s="7" t="s">
        <v>1547</v>
      </c>
      <c r="D801" s="7" t="s">
        <v>1502</v>
      </c>
      <c r="E801" s="11"/>
      <c r="F801" s="7" t="s">
        <v>17</v>
      </c>
      <c r="G801" s="7" t="s">
        <v>1503</v>
      </c>
      <c r="H801" s="8" t="s">
        <v>532</v>
      </c>
      <c r="I801" s="8" t="s">
        <v>20</v>
      </c>
      <c r="J801" s="8" t="s">
        <v>21</v>
      </c>
      <c r="K801" s="8" t="s">
        <v>74</v>
      </c>
      <c r="L801" s="8"/>
      <c r="M801" s="8"/>
    </row>
    <row r="802" spans="1:13" hidden="1">
      <c r="A802" s="11">
        <v>29441524</v>
      </c>
      <c r="B802" s="8" t="s">
        <v>1548</v>
      </c>
      <c r="C802" s="8" t="s">
        <v>611</v>
      </c>
      <c r="D802" s="21" t="s">
        <v>1502</v>
      </c>
      <c r="E802" s="30"/>
      <c r="F802" s="8" t="s">
        <v>17</v>
      </c>
      <c r="G802" s="8" t="s">
        <v>1066</v>
      </c>
      <c r="H802" s="9" t="s">
        <v>575</v>
      </c>
      <c r="I802" s="17" t="s">
        <v>20</v>
      </c>
      <c r="J802" s="9" t="s">
        <v>21</v>
      </c>
      <c r="K802" s="9" t="s">
        <v>1067</v>
      </c>
      <c r="L802" s="8"/>
      <c r="M802" s="8"/>
    </row>
    <row r="803" spans="1:13" hidden="1">
      <c r="A803" s="30">
        <v>317700185</v>
      </c>
      <c r="B803" s="7" t="s">
        <v>67</v>
      </c>
      <c r="C803" s="7" t="s">
        <v>246</v>
      </c>
      <c r="D803" s="7" t="s">
        <v>1502</v>
      </c>
      <c r="E803" s="30"/>
      <c r="F803" s="7" t="s">
        <v>17</v>
      </c>
      <c r="G803" s="7" t="s">
        <v>1503</v>
      </c>
      <c r="H803" s="8" t="s">
        <v>532</v>
      </c>
      <c r="I803" s="8" t="s">
        <v>20</v>
      </c>
      <c r="J803" s="8" t="s">
        <v>21</v>
      </c>
      <c r="K803" s="8" t="s">
        <v>74</v>
      </c>
      <c r="L803" s="8"/>
      <c r="M803" s="8"/>
    </row>
    <row r="804" spans="1:13" hidden="1">
      <c r="A804" s="30">
        <v>64565849</v>
      </c>
      <c r="B804" s="7" t="s">
        <v>1549</v>
      </c>
      <c r="C804" s="7" t="s">
        <v>1550</v>
      </c>
      <c r="D804" s="7" t="s">
        <v>1502</v>
      </c>
      <c r="E804" s="30"/>
      <c r="F804" s="7" t="s">
        <v>17</v>
      </c>
      <c r="G804" s="7" t="s">
        <v>1503</v>
      </c>
      <c r="H804" s="8" t="s">
        <v>532</v>
      </c>
      <c r="I804" s="8" t="s">
        <v>20</v>
      </c>
      <c r="J804" s="8" t="s">
        <v>21</v>
      </c>
      <c r="K804" s="8" t="s">
        <v>74</v>
      </c>
      <c r="L804" s="8"/>
      <c r="M804" s="8" t="s">
        <v>202</v>
      </c>
    </row>
    <row r="805" spans="1:13" hidden="1">
      <c r="A805" s="30">
        <v>22520886</v>
      </c>
      <c r="B805" s="7" t="s">
        <v>1551</v>
      </c>
      <c r="C805" s="7" t="s">
        <v>1552</v>
      </c>
      <c r="D805" s="7" t="s">
        <v>1502</v>
      </c>
      <c r="E805" s="12"/>
      <c r="F805" s="7" t="s">
        <v>17</v>
      </c>
      <c r="G805" s="7" t="s">
        <v>1503</v>
      </c>
      <c r="H805" s="8" t="s">
        <v>532</v>
      </c>
      <c r="I805" s="8" t="s">
        <v>20</v>
      </c>
      <c r="J805" s="8" t="s">
        <v>21</v>
      </c>
      <c r="K805" s="8" t="s">
        <v>74</v>
      </c>
      <c r="L805" s="8"/>
      <c r="M805" s="8"/>
    </row>
    <row r="806" spans="1:13" hidden="1">
      <c r="A806" s="12">
        <v>11370202</v>
      </c>
      <c r="B806" s="9" t="s">
        <v>130</v>
      </c>
      <c r="C806" s="9" t="s">
        <v>1553</v>
      </c>
      <c r="D806" s="9" t="s">
        <v>1502</v>
      </c>
      <c r="E806" s="12"/>
      <c r="F806" s="9" t="s">
        <v>17</v>
      </c>
      <c r="G806" s="9" t="s">
        <v>1066</v>
      </c>
      <c r="H806" s="9" t="s">
        <v>575</v>
      </c>
      <c r="I806" s="17" t="s">
        <v>20</v>
      </c>
      <c r="J806" s="9" t="s">
        <v>21</v>
      </c>
      <c r="K806" s="9" t="s">
        <v>1067</v>
      </c>
      <c r="L806" s="8"/>
      <c r="M806" s="8"/>
    </row>
    <row r="807" spans="1:13" hidden="1">
      <c r="A807" s="12">
        <v>25431354</v>
      </c>
      <c r="B807" s="9" t="s">
        <v>1554</v>
      </c>
      <c r="C807" s="9" t="s">
        <v>239</v>
      </c>
      <c r="D807" s="9" t="s">
        <v>1502</v>
      </c>
      <c r="E807" s="12"/>
      <c r="F807" s="9" t="s">
        <v>17</v>
      </c>
      <c r="G807" s="9" t="s">
        <v>1503</v>
      </c>
      <c r="H807" s="8" t="s">
        <v>532</v>
      </c>
      <c r="I807" s="8" t="s">
        <v>20</v>
      </c>
      <c r="J807" s="8" t="s">
        <v>21</v>
      </c>
      <c r="K807" s="8" t="s">
        <v>74</v>
      </c>
      <c r="L807" s="8"/>
      <c r="M807" s="8"/>
    </row>
    <row r="808" spans="1:13" hidden="1">
      <c r="A808" s="12">
        <v>32140899</v>
      </c>
      <c r="B808" s="9" t="s">
        <v>14</v>
      </c>
      <c r="C808" s="9" t="s">
        <v>1555</v>
      </c>
      <c r="D808" s="9" t="s">
        <v>1556</v>
      </c>
      <c r="E808" s="12" t="s">
        <v>17</v>
      </c>
      <c r="F808" s="9" t="s">
        <v>857</v>
      </c>
      <c r="G808" s="9" t="s">
        <v>1557</v>
      </c>
      <c r="H808" s="9" t="s">
        <v>575</v>
      </c>
      <c r="I808" s="17" t="s">
        <v>20</v>
      </c>
      <c r="J808" s="9" t="s">
        <v>802</v>
      </c>
      <c r="K808" s="9" t="s">
        <v>859</v>
      </c>
      <c r="L808" s="8"/>
      <c r="M808" s="8" t="s">
        <v>202</v>
      </c>
    </row>
    <row r="809" spans="1:13" hidden="1">
      <c r="A809" s="12">
        <v>40657066</v>
      </c>
      <c r="B809" s="7" t="s">
        <v>1558</v>
      </c>
      <c r="C809" s="7" t="s">
        <v>1559</v>
      </c>
      <c r="D809" s="7" t="s">
        <v>1556</v>
      </c>
      <c r="E809" s="11"/>
      <c r="F809" s="7" t="s">
        <v>17</v>
      </c>
      <c r="G809" s="7" t="s">
        <v>174</v>
      </c>
      <c r="H809" s="9" t="s">
        <v>175</v>
      </c>
      <c r="I809" s="17" t="s">
        <v>20</v>
      </c>
      <c r="J809" s="9" t="s">
        <v>21</v>
      </c>
      <c r="K809" s="9" t="s">
        <v>176</v>
      </c>
      <c r="L809" s="8"/>
      <c r="M809" s="8"/>
    </row>
    <row r="810" spans="1:13" hidden="1">
      <c r="A810" s="11">
        <v>32346835</v>
      </c>
      <c r="B810" s="8" t="s">
        <v>1560</v>
      </c>
      <c r="C810" s="8" t="s">
        <v>519</v>
      </c>
      <c r="D810" s="21" t="s">
        <v>1556</v>
      </c>
      <c r="E810" s="30" t="s">
        <v>17</v>
      </c>
      <c r="F810" s="8" t="s">
        <v>857</v>
      </c>
      <c r="G810" s="8" t="s">
        <v>1557</v>
      </c>
      <c r="H810" s="9" t="s">
        <v>858</v>
      </c>
      <c r="I810" s="17" t="s">
        <v>20</v>
      </c>
      <c r="J810" s="9" t="s">
        <v>802</v>
      </c>
      <c r="K810" s="9" t="s">
        <v>859</v>
      </c>
      <c r="L810" s="8"/>
      <c r="M810" s="8"/>
    </row>
    <row r="811" spans="1:13" hidden="1">
      <c r="A811" s="30">
        <v>17585514</v>
      </c>
      <c r="B811" s="7" t="s">
        <v>1561</v>
      </c>
      <c r="C811" s="7" t="s">
        <v>1562</v>
      </c>
      <c r="D811" s="7" t="s">
        <v>1556</v>
      </c>
      <c r="E811" s="30" t="s">
        <v>17</v>
      </c>
      <c r="F811" s="7" t="s">
        <v>857</v>
      </c>
      <c r="G811" s="7" t="s">
        <v>1557</v>
      </c>
      <c r="H811" s="9" t="s">
        <v>858</v>
      </c>
      <c r="I811" s="17" t="s">
        <v>20</v>
      </c>
      <c r="J811" s="9" t="s">
        <v>802</v>
      </c>
      <c r="K811" s="9" t="s">
        <v>859</v>
      </c>
      <c r="L811" s="8"/>
      <c r="M811" s="8"/>
    </row>
    <row r="812" spans="1:13" hidden="1">
      <c r="A812" s="30">
        <v>27012871</v>
      </c>
      <c r="B812" s="7" t="s">
        <v>603</v>
      </c>
      <c r="C812" s="7" t="s">
        <v>375</v>
      </c>
      <c r="D812" s="7" t="s">
        <v>1556</v>
      </c>
      <c r="E812" s="30"/>
      <c r="F812" s="7" t="s">
        <v>17</v>
      </c>
      <c r="G812" s="7" t="s">
        <v>174</v>
      </c>
      <c r="H812" s="9" t="s">
        <v>175</v>
      </c>
      <c r="I812" s="17" t="s">
        <v>20</v>
      </c>
      <c r="J812" s="9" t="s">
        <v>21</v>
      </c>
      <c r="K812" s="9" t="s">
        <v>176</v>
      </c>
      <c r="L812" s="8"/>
      <c r="M812" s="8"/>
    </row>
    <row r="813" spans="1:13" hidden="1">
      <c r="A813" s="30">
        <v>15937345</v>
      </c>
      <c r="B813" s="7" t="s">
        <v>1563</v>
      </c>
      <c r="C813" s="7" t="s">
        <v>88</v>
      </c>
      <c r="D813" s="7" t="s">
        <v>1556</v>
      </c>
      <c r="E813" s="12" t="s">
        <v>17</v>
      </c>
      <c r="F813" s="7" t="s">
        <v>857</v>
      </c>
      <c r="G813" s="7" t="s">
        <v>1557</v>
      </c>
      <c r="H813" s="9" t="s">
        <v>858</v>
      </c>
      <c r="I813" s="17" t="s">
        <v>20</v>
      </c>
      <c r="J813" s="9" t="s">
        <v>802</v>
      </c>
      <c r="K813" s="9" t="s">
        <v>859</v>
      </c>
      <c r="L813" s="8"/>
      <c r="M813" s="8"/>
    </row>
    <row r="814" spans="1:13" hidden="1">
      <c r="A814" s="12">
        <v>12588869</v>
      </c>
      <c r="B814" s="9" t="s">
        <v>1564</v>
      </c>
      <c r="C814" s="9" t="s">
        <v>14</v>
      </c>
      <c r="D814" s="9" t="s">
        <v>1556</v>
      </c>
      <c r="E814" s="12" t="s">
        <v>17</v>
      </c>
      <c r="F814" s="9" t="s">
        <v>857</v>
      </c>
      <c r="G814" s="9" t="s">
        <v>1557</v>
      </c>
      <c r="H814" s="9" t="s">
        <v>858</v>
      </c>
      <c r="I814" s="17" t="s">
        <v>20</v>
      </c>
      <c r="J814" s="9" t="s">
        <v>802</v>
      </c>
      <c r="K814" s="9" t="s">
        <v>859</v>
      </c>
      <c r="L814" s="8"/>
      <c r="M814" s="8"/>
    </row>
    <row r="815" spans="1:13" hidden="1">
      <c r="A815" s="12">
        <v>317591618</v>
      </c>
      <c r="B815" s="9" t="s">
        <v>1565</v>
      </c>
      <c r="C815" s="9" t="s">
        <v>1566</v>
      </c>
      <c r="D815" s="9" t="s">
        <v>1556</v>
      </c>
      <c r="E815" s="12"/>
      <c r="F815" s="9" t="s">
        <v>17</v>
      </c>
      <c r="G815" s="9" t="s">
        <v>174</v>
      </c>
      <c r="H815" s="9" t="s">
        <v>175</v>
      </c>
      <c r="I815" s="17" t="s">
        <v>20</v>
      </c>
      <c r="J815" s="9" t="s">
        <v>21</v>
      </c>
      <c r="K815" s="9" t="s">
        <v>176</v>
      </c>
      <c r="L815" s="8"/>
      <c r="M815" s="8"/>
    </row>
    <row r="816" spans="1:13" hidden="1">
      <c r="A816" s="12">
        <v>201455482</v>
      </c>
      <c r="B816" s="9" t="s">
        <v>1567</v>
      </c>
      <c r="C816" s="9" t="s">
        <v>504</v>
      </c>
      <c r="D816" s="9" t="s">
        <v>1556</v>
      </c>
      <c r="E816" s="12"/>
      <c r="F816" s="9" t="s">
        <v>17</v>
      </c>
      <c r="G816" s="9" t="s">
        <v>174</v>
      </c>
      <c r="H816" s="9" t="s">
        <v>175</v>
      </c>
      <c r="I816" s="17" t="s">
        <v>371</v>
      </c>
      <c r="J816" s="9" t="s">
        <v>372</v>
      </c>
      <c r="K816" s="9" t="s">
        <v>373</v>
      </c>
      <c r="L816" s="8"/>
      <c r="M816" s="8"/>
    </row>
    <row r="817" spans="1:13" hidden="1">
      <c r="A817" s="12">
        <v>328941596</v>
      </c>
      <c r="B817" s="7" t="s">
        <v>1568</v>
      </c>
      <c r="C817" s="7" t="s">
        <v>164</v>
      </c>
      <c r="D817" s="7" t="s">
        <v>1556</v>
      </c>
      <c r="E817" s="11"/>
      <c r="F817" s="7" t="s">
        <v>17</v>
      </c>
      <c r="G817" s="7" t="s">
        <v>174</v>
      </c>
      <c r="H817" s="9" t="s">
        <v>175</v>
      </c>
      <c r="I817" s="17" t="s">
        <v>20</v>
      </c>
      <c r="J817" s="9" t="s">
        <v>21</v>
      </c>
      <c r="K817" s="9" t="s">
        <v>176</v>
      </c>
      <c r="L817" s="8"/>
      <c r="M817" s="8"/>
    </row>
    <row r="818" spans="1:13" hidden="1">
      <c r="A818" s="11" t="s">
        <v>1569</v>
      </c>
      <c r="B818" s="8" t="s">
        <v>1570</v>
      </c>
      <c r="C818" s="8" t="s">
        <v>1571</v>
      </c>
      <c r="D818" s="21" t="s">
        <v>1556</v>
      </c>
      <c r="E818" s="30"/>
      <c r="F818" s="8" t="s">
        <v>17</v>
      </c>
      <c r="G818" s="8" t="s">
        <v>1572</v>
      </c>
      <c r="H818" s="9" t="s">
        <v>188</v>
      </c>
      <c r="I818" s="17" t="s">
        <v>20</v>
      </c>
      <c r="J818" s="9" t="s">
        <v>21</v>
      </c>
      <c r="K818" s="9" t="s">
        <v>913</v>
      </c>
      <c r="L818" s="8"/>
      <c r="M818" s="9"/>
    </row>
    <row r="819" spans="1:13" hidden="1">
      <c r="A819" s="30">
        <v>15632136</v>
      </c>
      <c r="B819" s="7" t="s">
        <v>1573</v>
      </c>
      <c r="C819" s="7" t="s">
        <v>88</v>
      </c>
      <c r="D819" s="7" t="s">
        <v>1556</v>
      </c>
      <c r="E819" s="30"/>
      <c r="F819" s="7" t="s">
        <v>17</v>
      </c>
      <c r="G819" s="7" t="s">
        <v>174</v>
      </c>
      <c r="H819" s="9" t="s">
        <v>175</v>
      </c>
      <c r="I819" s="17" t="s">
        <v>20</v>
      </c>
      <c r="J819" s="9" t="s">
        <v>21</v>
      </c>
      <c r="K819" s="9" t="s">
        <v>176</v>
      </c>
      <c r="L819" s="9"/>
      <c r="M819" s="13"/>
    </row>
    <row r="820" spans="1:13" hidden="1">
      <c r="A820" s="30">
        <v>68634278</v>
      </c>
      <c r="B820" s="7" t="s">
        <v>1574</v>
      </c>
      <c r="C820" s="7" t="s">
        <v>63</v>
      </c>
      <c r="D820" s="7" t="s">
        <v>1556</v>
      </c>
      <c r="E820" s="30" t="s">
        <v>17</v>
      </c>
      <c r="F820" s="7" t="s">
        <v>857</v>
      </c>
      <c r="G820" s="7" t="s">
        <v>1557</v>
      </c>
      <c r="H820" s="9" t="s">
        <v>858</v>
      </c>
      <c r="I820" s="17" t="s">
        <v>20</v>
      </c>
      <c r="J820" s="9" t="s">
        <v>802</v>
      </c>
      <c r="K820" s="9" t="s">
        <v>859</v>
      </c>
      <c r="L820" s="8"/>
      <c r="M820" s="8"/>
    </row>
    <row r="821" spans="1:13" ht="18.75" hidden="1" customHeight="1">
      <c r="A821" s="30">
        <v>68634294</v>
      </c>
      <c r="B821" s="7" t="s">
        <v>1575</v>
      </c>
      <c r="C821" s="7" t="s">
        <v>209</v>
      </c>
      <c r="D821" s="7" t="s">
        <v>1556</v>
      </c>
      <c r="E821" s="12"/>
      <c r="F821" s="7" t="s">
        <v>17</v>
      </c>
      <c r="G821" s="7" t="s">
        <v>174</v>
      </c>
      <c r="H821" s="9" t="s">
        <v>175</v>
      </c>
      <c r="I821" s="17" t="s">
        <v>20</v>
      </c>
      <c r="J821" s="9" t="s">
        <v>21</v>
      </c>
      <c r="K821" s="9" t="s">
        <v>176</v>
      </c>
      <c r="L821" s="13"/>
      <c r="M821" s="9"/>
    </row>
    <row r="822" spans="1:13" hidden="1">
      <c r="A822" s="12">
        <v>17052283</v>
      </c>
      <c r="B822" s="9" t="s">
        <v>1576</v>
      </c>
      <c r="C822" s="9" t="s">
        <v>1577</v>
      </c>
      <c r="D822" s="9" t="s">
        <v>1556</v>
      </c>
      <c r="E822" s="12"/>
      <c r="F822" s="9" t="s">
        <v>17</v>
      </c>
      <c r="G822" s="9" t="s">
        <v>174</v>
      </c>
      <c r="H822" s="9" t="s">
        <v>175</v>
      </c>
      <c r="I822" s="17" t="s">
        <v>20</v>
      </c>
      <c r="J822" s="9" t="s">
        <v>21</v>
      </c>
      <c r="K822" s="9" t="s">
        <v>176</v>
      </c>
      <c r="L822" s="8"/>
      <c r="M822" s="8"/>
    </row>
    <row r="823" spans="1:13" hidden="1">
      <c r="A823" s="12">
        <v>323449876</v>
      </c>
      <c r="B823" s="9" t="s">
        <v>1578</v>
      </c>
      <c r="C823" s="9" t="s">
        <v>1579</v>
      </c>
      <c r="D823" s="9" t="s">
        <v>1556</v>
      </c>
      <c r="E823" s="12" t="s">
        <v>17</v>
      </c>
      <c r="F823" s="9"/>
      <c r="G823" s="9" t="s">
        <v>1580</v>
      </c>
      <c r="H823" s="9" t="s">
        <v>1581</v>
      </c>
      <c r="I823" s="17" t="s">
        <v>20</v>
      </c>
      <c r="J823" s="9" t="s">
        <v>21</v>
      </c>
      <c r="K823" s="9" t="s">
        <v>1582</v>
      </c>
      <c r="L823" s="9"/>
      <c r="M823" s="9"/>
    </row>
    <row r="824" spans="1:13" hidden="1">
      <c r="A824" s="12" t="s">
        <v>1583</v>
      </c>
      <c r="B824" s="9" t="s">
        <v>1584</v>
      </c>
      <c r="C824" s="9" t="s">
        <v>1585</v>
      </c>
      <c r="D824" s="9" t="s">
        <v>1556</v>
      </c>
      <c r="E824" s="12" t="s">
        <v>17</v>
      </c>
      <c r="F824" s="9" t="s">
        <v>857</v>
      </c>
      <c r="G824" s="9" t="s">
        <v>1557</v>
      </c>
      <c r="H824" s="9" t="s">
        <v>858</v>
      </c>
      <c r="I824" s="17" t="s">
        <v>20</v>
      </c>
      <c r="J824" s="9" t="s">
        <v>802</v>
      </c>
      <c r="K824" s="9" t="s">
        <v>859</v>
      </c>
      <c r="L824" s="9"/>
      <c r="M824" s="9"/>
    </row>
    <row r="825" spans="1:13" ht="18" hidden="1" customHeight="1">
      <c r="A825" s="12">
        <v>323696252</v>
      </c>
      <c r="B825" s="7" t="s">
        <v>1584</v>
      </c>
      <c r="C825" s="7" t="s">
        <v>1586</v>
      </c>
      <c r="D825" s="7" t="s">
        <v>1556</v>
      </c>
      <c r="E825" s="11" t="s">
        <v>17</v>
      </c>
      <c r="F825" s="7" t="s">
        <v>857</v>
      </c>
      <c r="G825" s="7" t="s">
        <v>1557</v>
      </c>
      <c r="H825" s="9" t="s">
        <v>858</v>
      </c>
      <c r="I825" s="17" t="s">
        <v>20</v>
      </c>
      <c r="J825" s="9" t="s">
        <v>802</v>
      </c>
      <c r="K825" s="9" t="s">
        <v>859</v>
      </c>
      <c r="L825" s="8"/>
      <c r="M825" s="8"/>
    </row>
    <row r="826" spans="1:13" hidden="1">
      <c r="A826" s="11">
        <v>321956617</v>
      </c>
      <c r="B826" s="8" t="s">
        <v>1584</v>
      </c>
      <c r="C826" s="8" t="s">
        <v>1566</v>
      </c>
      <c r="D826" s="21" t="s">
        <v>1556</v>
      </c>
      <c r="E826" s="30" t="s">
        <v>17</v>
      </c>
      <c r="F826" s="8" t="s">
        <v>857</v>
      </c>
      <c r="G826" s="8" t="s">
        <v>1557</v>
      </c>
      <c r="H826" s="9" t="s">
        <v>858</v>
      </c>
      <c r="I826" s="17" t="s">
        <v>20</v>
      </c>
      <c r="J826" s="9" t="s">
        <v>802</v>
      </c>
      <c r="K826" s="9" t="s">
        <v>859</v>
      </c>
      <c r="L826" s="9"/>
      <c r="M826" s="9"/>
    </row>
    <row r="827" spans="1:13" hidden="1">
      <c r="A827" s="30">
        <v>26701292</v>
      </c>
      <c r="B827" s="7" t="s">
        <v>1587</v>
      </c>
      <c r="C827" s="7" t="s">
        <v>971</v>
      </c>
      <c r="D827" s="7" t="s">
        <v>1556</v>
      </c>
      <c r="E827" s="30"/>
      <c r="F827" s="7" t="s">
        <v>17</v>
      </c>
      <c r="G827" s="7" t="s">
        <v>174</v>
      </c>
      <c r="H827" s="9" t="s">
        <v>175</v>
      </c>
      <c r="I827" s="17" t="s">
        <v>20</v>
      </c>
      <c r="J827" s="9" t="s">
        <v>21</v>
      </c>
      <c r="K827" s="9" t="s">
        <v>176</v>
      </c>
      <c r="L827" s="9"/>
      <c r="M827" s="9"/>
    </row>
    <row r="828" spans="1:13" hidden="1">
      <c r="A828" s="30">
        <v>327423844</v>
      </c>
      <c r="B828" s="7" t="s">
        <v>1588</v>
      </c>
      <c r="C828" s="7" t="s">
        <v>153</v>
      </c>
      <c r="D828" s="7" t="s">
        <v>1556</v>
      </c>
      <c r="E828" s="30"/>
      <c r="F828" s="7" t="s">
        <v>17</v>
      </c>
      <c r="G828" s="7" t="s">
        <v>174</v>
      </c>
      <c r="H828" s="9" t="s">
        <v>175</v>
      </c>
      <c r="I828" s="17" t="s">
        <v>20</v>
      </c>
      <c r="J828" s="9" t="s">
        <v>21</v>
      </c>
      <c r="K828" s="9" t="s">
        <v>176</v>
      </c>
      <c r="L828" s="8"/>
      <c r="M828" s="8"/>
    </row>
    <row r="829" spans="1:13" hidden="1">
      <c r="A829" s="30">
        <v>39191200</v>
      </c>
      <c r="B829" s="7" t="s">
        <v>1588</v>
      </c>
      <c r="C829" s="7" t="s">
        <v>81</v>
      </c>
      <c r="D829" s="7" t="s">
        <v>1556</v>
      </c>
      <c r="E829" s="12" t="s">
        <v>17</v>
      </c>
      <c r="F829" s="7" t="s">
        <v>857</v>
      </c>
      <c r="G829" s="7" t="s">
        <v>1557</v>
      </c>
      <c r="H829" s="9" t="s">
        <v>858</v>
      </c>
      <c r="I829" s="38" t="s">
        <v>371</v>
      </c>
      <c r="J829" s="38" t="s">
        <v>372</v>
      </c>
      <c r="K829" s="9" t="s">
        <v>1073</v>
      </c>
      <c r="L829" s="9"/>
      <c r="M829" s="9"/>
    </row>
    <row r="830" spans="1:13" hidden="1">
      <c r="A830" s="12">
        <v>321088924</v>
      </c>
      <c r="B830" s="9" t="s">
        <v>1589</v>
      </c>
      <c r="C830" s="9" t="s">
        <v>1590</v>
      </c>
      <c r="D830" s="9" t="s">
        <v>1556</v>
      </c>
      <c r="E830" s="12" t="s">
        <v>17</v>
      </c>
      <c r="F830" s="9" t="s">
        <v>857</v>
      </c>
      <c r="G830" s="9" t="s">
        <v>1557</v>
      </c>
      <c r="H830" s="9" t="s">
        <v>858</v>
      </c>
      <c r="I830" s="17" t="s">
        <v>20</v>
      </c>
      <c r="J830" s="9" t="s">
        <v>802</v>
      </c>
      <c r="K830" s="9" t="s">
        <v>859</v>
      </c>
      <c r="L830" s="9"/>
      <c r="M830" s="9"/>
    </row>
    <row r="831" spans="1:13" hidden="1">
      <c r="A831" s="12">
        <v>310021464</v>
      </c>
      <c r="B831" s="9" t="s">
        <v>1591</v>
      </c>
      <c r="C831" s="9" t="s">
        <v>1592</v>
      </c>
      <c r="D831" s="9" t="s">
        <v>1556</v>
      </c>
      <c r="E831" s="12" t="s">
        <v>17</v>
      </c>
      <c r="F831" s="9" t="s">
        <v>857</v>
      </c>
      <c r="G831" s="9" t="s">
        <v>1557</v>
      </c>
      <c r="H831" s="9" t="s">
        <v>858</v>
      </c>
      <c r="I831" s="17" t="s">
        <v>20</v>
      </c>
      <c r="J831" s="9" t="s">
        <v>802</v>
      </c>
      <c r="K831" s="9" t="s">
        <v>859</v>
      </c>
      <c r="L831" s="9"/>
      <c r="M831" s="9"/>
    </row>
    <row r="832" spans="1:13" hidden="1">
      <c r="A832" s="12">
        <v>311076509</v>
      </c>
      <c r="B832" s="9" t="s">
        <v>1591</v>
      </c>
      <c r="C832" s="9" t="s">
        <v>873</v>
      </c>
      <c r="D832" s="9" t="s">
        <v>1556</v>
      </c>
      <c r="E832" s="12" t="s">
        <v>17</v>
      </c>
      <c r="F832" s="9" t="s">
        <v>857</v>
      </c>
      <c r="G832" s="9" t="s">
        <v>1557</v>
      </c>
      <c r="H832" s="9" t="s">
        <v>858</v>
      </c>
      <c r="I832" s="17" t="s">
        <v>20</v>
      </c>
      <c r="J832" s="9" t="s">
        <v>802</v>
      </c>
      <c r="K832" s="9" t="s">
        <v>859</v>
      </c>
      <c r="L832" s="9"/>
      <c r="M832" s="9"/>
    </row>
    <row r="833" spans="1:13" hidden="1">
      <c r="A833" s="12">
        <v>11998556</v>
      </c>
      <c r="B833" s="7" t="s">
        <v>1593</v>
      </c>
      <c r="C833" s="7" t="s">
        <v>1594</v>
      </c>
      <c r="D833" s="7" t="s">
        <v>1556</v>
      </c>
      <c r="E833" s="11" t="s">
        <v>17</v>
      </c>
      <c r="F833" s="7" t="s">
        <v>857</v>
      </c>
      <c r="G833" s="7" t="s">
        <v>1595</v>
      </c>
      <c r="H833" s="9" t="s">
        <v>1596</v>
      </c>
      <c r="I833" s="17" t="s">
        <v>371</v>
      </c>
      <c r="J833" s="9" t="s">
        <v>21</v>
      </c>
      <c r="K833" s="9" t="s">
        <v>559</v>
      </c>
      <c r="L833" s="9"/>
      <c r="M833" s="9"/>
    </row>
    <row r="834" spans="1:13" hidden="1">
      <c r="A834" s="11">
        <v>312774615</v>
      </c>
      <c r="B834" s="9" t="s">
        <v>1597</v>
      </c>
      <c r="C834" s="9" t="s">
        <v>1598</v>
      </c>
      <c r="D834" s="9" t="s">
        <v>1556</v>
      </c>
      <c r="E834" s="12" t="s">
        <v>17</v>
      </c>
      <c r="F834" s="9"/>
      <c r="G834" s="9" t="s">
        <v>1580</v>
      </c>
      <c r="H834" s="9" t="s">
        <v>1581</v>
      </c>
      <c r="I834" s="17" t="s">
        <v>20</v>
      </c>
      <c r="J834" s="9" t="s">
        <v>21</v>
      </c>
      <c r="K834" s="9" t="s">
        <v>1582</v>
      </c>
      <c r="L834" s="8"/>
      <c r="M834" s="8"/>
    </row>
    <row r="835" spans="1:13" hidden="1">
      <c r="A835" s="12" t="s">
        <v>1599</v>
      </c>
      <c r="B835" s="8" t="s">
        <v>1600</v>
      </c>
      <c r="C835" s="8" t="s">
        <v>1601</v>
      </c>
      <c r="D835" s="21" t="s">
        <v>1556</v>
      </c>
      <c r="E835" s="30" t="s">
        <v>17</v>
      </c>
      <c r="F835" s="8" t="s">
        <v>857</v>
      </c>
      <c r="G835" s="8" t="s">
        <v>1557</v>
      </c>
      <c r="H835" s="9" t="s">
        <v>858</v>
      </c>
      <c r="I835" s="17" t="s">
        <v>20</v>
      </c>
      <c r="J835" s="9" t="s">
        <v>802</v>
      </c>
      <c r="K835" s="9" t="s">
        <v>859</v>
      </c>
    </row>
    <row r="836" spans="1:13" hidden="1">
      <c r="A836" s="30">
        <v>312774581</v>
      </c>
      <c r="B836" s="7" t="s">
        <v>1600</v>
      </c>
      <c r="C836" s="7" t="s">
        <v>1602</v>
      </c>
      <c r="D836" s="7" t="s">
        <v>1556</v>
      </c>
      <c r="E836" s="30" t="s">
        <v>17</v>
      </c>
      <c r="F836" s="7" t="s">
        <v>857</v>
      </c>
      <c r="G836" s="7" t="s">
        <v>1557</v>
      </c>
      <c r="H836" s="9" t="s">
        <v>858</v>
      </c>
      <c r="I836" s="17" t="s">
        <v>20</v>
      </c>
      <c r="J836" s="9" t="s">
        <v>802</v>
      </c>
      <c r="K836" s="9" t="s">
        <v>859</v>
      </c>
      <c r="L836" s="9"/>
      <c r="M836" s="8"/>
    </row>
    <row r="837" spans="1:13" hidden="1">
      <c r="A837" s="30">
        <v>312774623</v>
      </c>
      <c r="B837" s="7" t="s">
        <v>1600</v>
      </c>
      <c r="C837" s="7" t="s">
        <v>1603</v>
      </c>
      <c r="D837" s="7" t="s">
        <v>1556</v>
      </c>
      <c r="E837" s="30" t="s">
        <v>17</v>
      </c>
      <c r="F837" s="7" t="s">
        <v>857</v>
      </c>
      <c r="G837" s="7" t="s">
        <v>1557</v>
      </c>
      <c r="H837" s="9" t="s">
        <v>858</v>
      </c>
      <c r="I837" s="17" t="s">
        <v>20</v>
      </c>
      <c r="J837" s="9" t="s">
        <v>802</v>
      </c>
      <c r="K837" s="9" t="s">
        <v>859</v>
      </c>
      <c r="L837" s="8"/>
      <c r="M837" s="9"/>
    </row>
    <row r="838" spans="1:13" hidden="1">
      <c r="A838" s="30">
        <v>15395726</v>
      </c>
      <c r="B838" s="7" t="s">
        <v>1604</v>
      </c>
      <c r="C838" s="7" t="s">
        <v>1605</v>
      </c>
      <c r="D838" s="7" t="s">
        <v>1556</v>
      </c>
      <c r="E838" s="12" t="s">
        <v>17</v>
      </c>
      <c r="F838" s="7" t="s">
        <v>857</v>
      </c>
      <c r="G838" s="7" t="s">
        <v>1557</v>
      </c>
      <c r="H838" s="9" t="s">
        <v>858</v>
      </c>
      <c r="I838" s="17" t="s">
        <v>20</v>
      </c>
      <c r="J838" s="9" t="s">
        <v>802</v>
      </c>
      <c r="K838" s="9" t="s">
        <v>859</v>
      </c>
      <c r="L838" s="9"/>
      <c r="M838" s="9"/>
    </row>
    <row r="839" spans="1:13" hidden="1">
      <c r="A839" s="12">
        <v>67200782</v>
      </c>
      <c r="B839" s="9" t="s">
        <v>1606</v>
      </c>
      <c r="C839" s="9" t="s">
        <v>1607</v>
      </c>
      <c r="D839" s="9" t="s">
        <v>1556</v>
      </c>
      <c r="E839" s="12" t="s">
        <v>17</v>
      </c>
      <c r="F839" s="9" t="s">
        <v>857</v>
      </c>
      <c r="G839" s="9" t="s">
        <v>1557</v>
      </c>
      <c r="H839" s="9" t="s">
        <v>858</v>
      </c>
      <c r="I839" s="17" t="s">
        <v>20</v>
      </c>
      <c r="J839" s="9" t="s">
        <v>802</v>
      </c>
      <c r="K839" s="9" t="s">
        <v>382</v>
      </c>
      <c r="L839" s="8"/>
      <c r="M839" s="8"/>
    </row>
    <row r="840" spans="1:13" hidden="1">
      <c r="A840" s="12">
        <v>15617715</v>
      </c>
      <c r="B840" s="9" t="s">
        <v>1608</v>
      </c>
      <c r="C840" s="9" t="s">
        <v>132</v>
      </c>
      <c r="D840" s="9" t="s">
        <v>1556</v>
      </c>
      <c r="E840" s="12" t="s">
        <v>17</v>
      </c>
      <c r="F840" s="9" t="s">
        <v>857</v>
      </c>
      <c r="G840" s="9" t="s">
        <v>1557</v>
      </c>
      <c r="H840" s="9" t="s">
        <v>858</v>
      </c>
      <c r="I840" s="17" t="s">
        <v>20</v>
      </c>
      <c r="J840" s="9" t="s">
        <v>802</v>
      </c>
      <c r="K840" s="9" t="s">
        <v>859</v>
      </c>
      <c r="L840" s="9"/>
      <c r="M840" s="9"/>
    </row>
    <row r="841" spans="1:13" hidden="1">
      <c r="A841" s="12">
        <v>305411167</v>
      </c>
      <c r="B841" s="9" t="s">
        <v>1609</v>
      </c>
      <c r="C841" s="9" t="s">
        <v>1610</v>
      </c>
      <c r="D841" s="9" t="s">
        <v>1556</v>
      </c>
      <c r="E841" s="12"/>
      <c r="F841" s="9" t="s">
        <v>17</v>
      </c>
      <c r="G841" s="9" t="s">
        <v>174</v>
      </c>
      <c r="H841" s="9" t="s">
        <v>175</v>
      </c>
      <c r="I841" s="17" t="s">
        <v>20</v>
      </c>
      <c r="J841" s="9" t="s">
        <v>21</v>
      </c>
      <c r="K841" s="9" t="s">
        <v>176</v>
      </c>
      <c r="L841" s="8"/>
      <c r="M841" s="8"/>
    </row>
    <row r="842" spans="1:13" hidden="1">
      <c r="A842" s="12">
        <v>22794945</v>
      </c>
      <c r="B842" s="7" t="s">
        <v>1611</v>
      </c>
      <c r="C842" s="7" t="s">
        <v>1418</v>
      </c>
      <c r="D842" s="7" t="s">
        <v>1556</v>
      </c>
      <c r="E842" s="11" t="s">
        <v>17</v>
      </c>
      <c r="F842" s="7" t="s">
        <v>857</v>
      </c>
      <c r="G842" s="7" t="s">
        <v>1557</v>
      </c>
      <c r="H842" s="9" t="s">
        <v>858</v>
      </c>
      <c r="I842" s="17" t="s">
        <v>20</v>
      </c>
      <c r="J842" s="9" t="s">
        <v>802</v>
      </c>
      <c r="K842" s="9" t="s">
        <v>859</v>
      </c>
      <c r="L842" s="9"/>
      <c r="M842" s="9"/>
    </row>
    <row r="843" spans="1:13" hidden="1">
      <c r="A843" s="11">
        <v>69405272</v>
      </c>
      <c r="B843" s="8" t="s">
        <v>1612</v>
      </c>
      <c r="C843" s="8" t="s">
        <v>153</v>
      </c>
      <c r="D843" s="21" t="s">
        <v>1556</v>
      </c>
      <c r="E843" s="30" t="s">
        <v>17</v>
      </c>
      <c r="F843" s="8" t="s">
        <v>857</v>
      </c>
      <c r="G843" s="8" t="s">
        <v>1557</v>
      </c>
      <c r="H843" s="9" t="s">
        <v>858</v>
      </c>
      <c r="I843" s="17" t="s">
        <v>20</v>
      </c>
      <c r="J843" s="9" t="s">
        <v>802</v>
      </c>
      <c r="K843" s="9" t="s">
        <v>859</v>
      </c>
      <c r="L843" s="8"/>
      <c r="M843" s="8"/>
    </row>
    <row r="844" spans="1:13" hidden="1">
      <c r="A844" s="30">
        <v>69419927</v>
      </c>
      <c r="B844" s="7" t="s">
        <v>417</v>
      </c>
      <c r="C844" s="7" t="s">
        <v>565</v>
      </c>
      <c r="D844" s="7" t="s">
        <v>1556</v>
      </c>
      <c r="E844" s="30"/>
      <c r="F844" s="7" t="s">
        <v>17</v>
      </c>
      <c r="G844" s="7" t="s">
        <v>174</v>
      </c>
      <c r="H844" s="9" t="s">
        <v>175</v>
      </c>
      <c r="I844" s="17" t="s">
        <v>20</v>
      </c>
      <c r="J844" s="9" t="s">
        <v>21</v>
      </c>
      <c r="K844" s="9" t="s">
        <v>176</v>
      </c>
      <c r="L844" s="9"/>
      <c r="M844" s="9"/>
    </row>
    <row r="845" spans="1:13" hidden="1">
      <c r="A845" s="30">
        <v>69690881</v>
      </c>
      <c r="B845" s="7" t="s">
        <v>1613</v>
      </c>
      <c r="C845" s="7" t="s">
        <v>1613</v>
      </c>
      <c r="D845" s="7" t="s">
        <v>1556</v>
      </c>
      <c r="E845" s="30"/>
      <c r="F845" s="7" t="s">
        <v>17</v>
      </c>
      <c r="G845" s="7" t="s">
        <v>174</v>
      </c>
      <c r="H845" s="9" t="s">
        <v>175</v>
      </c>
      <c r="I845" s="17" t="s">
        <v>20</v>
      </c>
      <c r="J845" s="9" t="s">
        <v>21</v>
      </c>
      <c r="K845" s="9" t="s">
        <v>176</v>
      </c>
      <c r="L845" s="8"/>
      <c r="M845" s="8"/>
    </row>
    <row r="846" spans="1:13" hidden="1">
      <c r="A846" s="30">
        <v>13265749</v>
      </c>
      <c r="B846" s="7" t="s">
        <v>110</v>
      </c>
      <c r="C846" s="7" t="s">
        <v>123</v>
      </c>
      <c r="D846" s="7" t="s">
        <v>1556</v>
      </c>
      <c r="E846" s="12" t="s">
        <v>17</v>
      </c>
      <c r="F846" s="7" t="s">
        <v>857</v>
      </c>
      <c r="G846" s="7" t="s">
        <v>1557</v>
      </c>
      <c r="H846" s="9" t="s">
        <v>858</v>
      </c>
      <c r="I846" s="17" t="s">
        <v>20</v>
      </c>
      <c r="J846" s="9" t="s">
        <v>802</v>
      </c>
      <c r="K846" s="9" t="s">
        <v>859</v>
      </c>
      <c r="L846" s="8"/>
      <c r="M846" s="8"/>
    </row>
    <row r="847" spans="1:13" hidden="1">
      <c r="A847" s="12">
        <v>32351413</v>
      </c>
      <c r="B847" s="9" t="s">
        <v>1614</v>
      </c>
      <c r="C847" s="9" t="s">
        <v>198</v>
      </c>
      <c r="D847" s="9" t="s">
        <v>1556</v>
      </c>
      <c r="E847" s="12"/>
      <c r="F847" s="9"/>
      <c r="G847" s="9" t="s">
        <v>199</v>
      </c>
      <c r="H847" s="9" t="s">
        <v>200</v>
      </c>
      <c r="I847" s="38" t="s">
        <v>371</v>
      </c>
      <c r="J847" s="38" t="s">
        <v>372</v>
      </c>
      <c r="K847" s="9" t="s">
        <v>1615</v>
      </c>
      <c r="L847" s="9"/>
      <c r="M847" s="9"/>
    </row>
    <row r="848" spans="1:13" hidden="1">
      <c r="A848" s="12">
        <v>310042486</v>
      </c>
      <c r="B848" s="9" t="s">
        <v>1616</v>
      </c>
      <c r="C848" s="9" t="s">
        <v>1617</v>
      </c>
      <c r="D848" s="9" t="s">
        <v>1556</v>
      </c>
      <c r="E848" s="12" t="s">
        <v>17</v>
      </c>
      <c r="F848" s="9" t="s">
        <v>857</v>
      </c>
      <c r="G848" s="9" t="s">
        <v>1557</v>
      </c>
      <c r="H848" s="9" t="s">
        <v>858</v>
      </c>
      <c r="I848" s="17" t="s">
        <v>20</v>
      </c>
      <c r="J848" s="9" t="s">
        <v>802</v>
      </c>
      <c r="K848" s="9" t="s">
        <v>859</v>
      </c>
      <c r="L848" s="9"/>
      <c r="M848" s="9"/>
    </row>
    <row r="849" spans="1:13" hidden="1">
      <c r="A849" s="12">
        <v>303020812</v>
      </c>
      <c r="B849" s="9" t="s">
        <v>1618</v>
      </c>
      <c r="C849" s="9" t="s">
        <v>1619</v>
      </c>
      <c r="D849" s="9" t="s">
        <v>1556</v>
      </c>
      <c r="E849" s="12"/>
      <c r="F849" s="9" t="s">
        <v>17</v>
      </c>
      <c r="G849" s="9" t="s">
        <v>174</v>
      </c>
      <c r="H849" s="9" t="s">
        <v>175</v>
      </c>
      <c r="I849" s="17" t="s">
        <v>20</v>
      </c>
      <c r="J849" s="9" t="s">
        <v>21</v>
      </c>
      <c r="K849" s="9" t="s">
        <v>176</v>
      </c>
      <c r="L849" s="9"/>
      <c r="M849" s="9" t="s">
        <v>202</v>
      </c>
    </row>
    <row r="850" spans="1:13" hidden="1">
      <c r="A850" s="12">
        <v>11894508</v>
      </c>
      <c r="B850" s="7" t="s">
        <v>1620</v>
      </c>
      <c r="C850" s="7" t="s">
        <v>1621</v>
      </c>
      <c r="D850" s="7" t="s">
        <v>1556</v>
      </c>
      <c r="E850" s="11" t="s">
        <v>17</v>
      </c>
      <c r="F850" s="7" t="s">
        <v>857</v>
      </c>
      <c r="G850" s="7" t="s">
        <v>1557</v>
      </c>
      <c r="H850" s="9" t="s">
        <v>858</v>
      </c>
      <c r="I850" s="17" t="s">
        <v>20</v>
      </c>
      <c r="J850" s="9" t="s">
        <v>802</v>
      </c>
      <c r="K850" s="9" t="s">
        <v>859</v>
      </c>
      <c r="L850" s="9"/>
      <c r="M850" s="9"/>
    </row>
    <row r="851" spans="1:13" hidden="1">
      <c r="A851" s="11">
        <v>323565861</v>
      </c>
      <c r="B851" s="8" t="s">
        <v>1622</v>
      </c>
      <c r="C851" s="8" t="s">
        <v>1623</v>
      </c>
      <c r="D851" s="21" t="s">
        <v>1556</v>
      </c>
      <c r="E851" s="30"/>
      <c r="F851" s="8" t="s">
        <v>17</v>
      </c>
      <c r="G851" s="8" t="s">
        <v>174</v>
      </c>
      <c r="H851" s="9" t="s">
        <v>175</v>
      </c>
      <c r="I851" s="17" t="s">
        <v>20</v>
      </c>
      <c r="J851" s="9" t="s">
        <v>21</v>
      </c>
      <c r="K851" s="9" t="s">
        <v>176</v>
      </c>
      <c r="L851" s="9"/>
      <c r="M851" s="9"/>
    </row>
    <row r="852" spans="1:13" hidden="1">
      <c r="A852" s="30">
        <v>11508090</v>
      </c>
      <c r="B852" s="7" t="s">
        <v>1624</v>
      </c>
      <c r="C852" s="7" t="s">
        <v>502</v>
      </c>
      <c r="D852" s="7" t="s">
        <v>1556</v>
      </c>
      <c r="E852" s="30" t="s">
        <v>17</v>
      </c>
      <c r="F852" s="7" t="s">
        <v>857</v>
      </c>
      <c r="G852" s="7" t="s">
        <v>1557</v>
      </c>
      <c r="H852" s="9" t="s">
        <v>858</v>
      </c>
      <c r="I852" s="17" t="s">
        <v>20</v>
      </c>
      <c r="J852" s="9" t="s">
        <v>802</v>
      </c>
      <c r="K852" s="9" t="s">
        <v>859</v>
      </c>
    </row>
    <row r="853" spans="1:13" hidden="1">
      <c r="A853" s="30">
        <v>15884430</v>
      </c>
      <c r="B853" s="7" t="s">
        <v>1140</v>
      </c>
      <c r="C853" s="7" t="s">
        <v>1625</v>
      </c>
      <c r="D853" s="7" t="s">
        <v>1556</v>
      </c>
      <c r="E853" s="30" t="s">
        <v>17</v>
      </c>
      <c r="F853" s="7" t="s">
        <v>857</v>
      </c>
      <c r="G853" s="7" t="s">
        <v>1557</v>
      </c>
      <c r="H853" s="9" t="s">
        <v>858</v>
      </c>
      <c r="I853" s="17" t="s">
        <v>20</v>
      </c>
      <c r="J853" s="9" t="s">
        <v>802</v>
      </c>
      <c r="K853" s="9" t="s">
        <v>859</v>
      </c>
      <c r="L853" s="9"/>
      <c r="M853" s="9"/>
    </row>
    <row r="854" spans="1:13" hidden="1">
      <c r="A854" s="30">
        <v>324723915</v>
      </c>
      <c r="B854" s="7" t="s">
        <v>1140</v>
      </c>
      <c r="C854" s="7" t="s">
        <v>1626</v>
      </c>
      <c r="D854" s="7" t="s">
        <v>1556</v>
      </c>
      <c r="E854" s="12" t="s">
        <v>17</v>
      </c>
      <c r="F854" s="7" t="s">
        <v>857</v>
      </c>
      <c r="G854" s="7" t="s">
        <v>1557</v>
      </c>
      <c r="H854" s="9" t="s">
        <v>858</v>
      </c>
      <c r="I854" s="17" t="s">
        <v>20</v>
      </c>
      <c r="J854" s="9" t="s">
        <v>802</v>
      </c>
      <c r="K854" s="9" t="s">
        <v>859</v>
      </c>
      <c r="L854" s="9"/>
      <c r="M854" s="9"/>
    </row>
    <row r="855" spans="1:13" hidden="1">
      <c r="A855" s="12">
        <v>68535293</v>
      </c>
      <c r="B855" s="9" t="s">
        <v>1627</v>
      </c>
      <c r="C855" s="9" t="s">
        <v>417</v>
      </c>
      <c r="D855" s="9" t="s">
        <v>1556</v>
      </c>
      <c r="E855" s="12" t="s">
        <v>17</v>
      </c>
      <c r="F855" s="9" t="s">
        <v>857</v>
      </c>
      <c r="G855" s="9" t="s">
        <v>1557</v>
      </c>
      <c r="H855" s="9" t="s">
        <v>858</v>
      </c>
      <c r="I855" s="17" t="s">
        <v>20</v>
      </c>
      <c r="J855" s="9" t="s">
        <v>802</v>
      </c>
      <c r="K855" s="9" t="s">
        <v>859</v>
      </c>
      <c r="L855" s="8"/>
      <c r="M855" s="8"/>
    </row>
    <row r="856" spans="1:13" hidden="1">
      <c r="A856" s="12">
        <v>14333165</v>
      </c>
      <c r="B856" s="9" t="s">
        <v>1628</v>
      </c>
      <c r="C856" s="9" t="s">
        <v>209</v>
      </c>
      <c r="D856" s="9" t="s">
        <v>1556</v>
      </c>
      <c r="E856" s="12" t="s">
        <v>17</v>
      </c>
      <c r="F856" s="9" t="s">
        <v>857</v>
      </c>
      <c r="G856" s="9" t="s">
        <v>1557</v>
      </c>
      <c r="H856" s="9" t="s">
        <v>858</v>
      </c>
      <c r="I856" s="17" t="s">
        <v>20</v>
      </c>
      <c r="J856" s="9" t="s">
        <v>802</v>
      </c>
      <c r="K856" s="9" t="s">
        <v>859</v>
      </c>
      <c r="L856" s="9"/>
      <c r="M856" s="9"/>
    </row>
    <row r="857" spans="1:13" hidden="1">
      <c r="A857" s="12">
        <v>322078890</v>
      </c>
      <c r="B857" s="9" t="s">
        <v>1629</v>
      </c>
      <c r="C857" s="9" t="s">
        <v>1119</v>
      </c>
      <c r="D857" s="9" t="s">
        <v>1556</v>
      </c>
      <c r="E857" s="12" t="s">
        <v>17</v>
      </c>
      <c r="F857" s="9" t="s">
        <v>857</v>
      </c>
      <c r="G857" s="9" t="s">
        <v>1557</v>
      </c>
      <c r="H857" s="9" t="s">
        <v>858</v>
      </c>
      <c r="I857" s="17" t="s">
        <v>20</v>
      </c>
      <c r="J857" s="9" t="s">
        <v>802</v>
      </c>
      <c r="K857" s="9" t="s">
        <v>859</v>
      </c>
      <c r="L857" s="8"/>
      <c r="M857" s="8"/>
    </row>
    <row r="858" spans="1:13" hidden="1">
      <c r="A858" s="12">
        <v>314509696</v>
      </c>
      <c r="B858" s="7" t="s">
        <v>770</v>
      </c>
      <c r="C858" s="7" t="s">
        <v>1617</v>
      </c>
      <c r="D858" s="7" t="s">
        <v>1556</v>
      </c>
      <c r="E858" s="11" t="s">
        <v>17</v>
      </c>
      <c r="F858" s="7" t="s">
        <v>857</v>
      </c>
      <c r="G858" s="7" t="s">
        <v>1557</v>
      </c>
      <c r="H858" s="9" t="s">
        <v>858</v>
      </c>
      <c r="I858" s="17" t="s">
        <v>20</v>
      </c>
      <c r="J858" s="9" t="s">
        <v>802</v>
      </c>
      <c r="K858" s="9" t="s">
        <v>859</v>
      </c>
      <c r="L858" s="9"/>
      <c r="M858" s="8"/>
    </row>
    <row r="859" spans="1:13" hidden="1">
      <c r="A859" s="11">
        <v>302429436</v>
      </c>
      <c r="B859" s="8" t="s">
        <v>770</v>
      </c>
      <c r="C859" s="8" t="s">
        <v>670</v>
      </c>
      <c r="D859" s="21" t="s">
        <v>1556</v>
      </c>
      <c r="E859" s="30" t="s">
        <v>17</v>
      </c>
      <c r="F859" s="8" t="s">
        <v>857</v>
      </c>
      <c r="G859" s="8" t="s">
        <v>1557</v>
      </c>
      <c r="H859" s="9" t="s">
        <v>858</v>
      </c>
      <c r="I859" s="17" t="s">
        <v>20</v>
      </c>
      <c r="J859" s="9" t="s">
        <v>802</v>
      </c>
      <c r="K859" s="9" t="s">
        <v>859</v>
      </c>
    </row>
    <row r="860" spans="1:13" hidden="1">
      <c r="A860" s="30">
        <v>322004060</v>
      </c>
      <c r="B860" s="7" t="s">
        <v>1630</v>
      </c>
      <c r="C860" s="7" t="s">
        <v>670</v>
      </c>
      <c r="D860" s="7" t="s">
        <v>1556</v>
      </c>
      <c r="E860" s="30" t="s">
        <v>17</v>
      </c>
      <c r="F860" s="7" t="s">
        <v>857</v>
      </c>
      <c r="G860" s="7" t="s">
        <v>1557</v>
      </c>
      <c r="H860" s="9" t="s">
        <v>858</v>
      </c>
      <c r="I860" s="17" t="s">
        <v>20</v>
      </c>
      <c r="J860" s="9" t="s">
        <v>802</v>
      </c>
      <c r="K860" s="9" t="s">
        <v>859</v>
      </c>
      <c r="L860" s="8"/>
      <c r="M860" s="8"/>
    </row>
    <row r="861" spans="1:13" hidden="1">
      <c r="A861" s="30">
        <v>309649192</v>
      </c>
      <c r="B861" s="7" t="s">
        <v>1631</v>
      </c>
      <c r="C861" s="7" t="s">
        <v>1632</v>
      </c>
      <c r="D861" s="7" t="s">
        <v>1556</v>
      </c>
      <c r="E861" s="30" t="s">
        <v>17</v>
      </c>
      <c r="F861" s="7" t="s">
        <v>857</v>
      </c>
      <c r="G861" s="7" t="s">
        <v>1557</v>
      </c>
      <c r="H861" s="9" t="s">
        <v>858</v>
      </c>
      <c r="I861" s="17" t="s">
        <v>20</v>
      </c>
      <c r="J861" s="9" t="s">
        <v>802</v>
      </c>
      <c r="K861" s="9" t="s">
        <v>859</v>
      </c>
      <c r="L861" s="8"/>
      <c r="M861" s="8"/>
    </row>
    <row r="862" spans="1:13" hidden="1">
      <c r="A862" s="30">
        <v>11916251</v>
      </c>
      <c r="B862" s="7" t="s">
        <v>1633</v>
      </c>
      <c r="C862" s="7" t="s">
        <v>1634</v>
      </c>
      <c r="D862" s="7" t="s">
        <v>1556</v>
      </c>
      <c r="E862" s="12"/>
      <c r="F862" s="7" t="s">
        <v>17</v>
      </c>
      <c r="G862" s="7" t="s">
        <v>174</v>
      </c>
      <c r="H862" s="9" t="s">
        <v>175</v>
      </c>
      <c r="I862" s="17" t="s">
        <v>20</v>
      </c>
      <c r="J862" s="9" t="s">
        <v>21</v>
      </c>
      <c r="K862" s="9" t="s">
        <v>176</v>
      </c>
      <c r="L862" s="8"/>
      <c r="M862" s="9"/>
    </row>
    <row r="863" spans="1:13" hidden="1">
      <c r="A863" s="12">
        <v>17052283</v>
      </c>
      <c r="B863" s="9" t="s">
        <v>1635</v>
      </c>
      <c r="C863" s="9" t="s">
        <v>14</v>
      </c>
      <c r="D863" s="9" t="s">
        <v>1556</v>
      </c>
      <c r="E863" s="12" t="s">
        <v>17</v>
      </c>
      <c r="F863" s="9" t="s">
        <v>857</v>
      </c>
      <c r="G863" s="9" t="s">
        <v>1557</v>
      </c>
      <c r="H863" s="9" t="s">
        <v>858</v>
      </c>
      <c r="I863" s="17" t="s">
        <v>20</v>
      </c>
      <c r="J863" s="9" t="s">
        <v>802</v>
      </c>
      <c r="K863" s="9" t="s">
        <v>859</v>
      </c>
      <c r="L863" s="9"/>
      <c r="M863" s="14"/>
    </row>
    <row r="864" spans="1:13" hidden="1">
      <c r="A864" s="12">
        <v>69855906</v>
      </c>
      <c r="B864" s="9" t="s">
        <v>1636</v>
      </c>
      <c r="C864" s="9" t="s">
        <v>337</v>
      </c>
      <c r="D864" s="9" t="s">
        <v>1556</v>
      </c>
      <c r="E864" s="12" t="s">
        <v>17</v>
      </c>
      <c r="F864" s="9" t="s">
        <v>857</v>
      </c>
      <c r="G864" s="9" t="s">
        <v>1557</v>
      </c>
      <c r="H864" s="9" t="s">
        <v>858</v>
      </c>
      <c r="I864" s="17" t="s">
        <v>20</v>
      </c>
      <c r="J864" s="9" t="s">
        <v>802</v>
      </c>
      <c r="K864" s="9" t="s">
        <v>859</v>
      </c>
      <c r="L864" s="14"/>
      <c r="M864" s="9"/>
    </row>
    <row r="865" spans="1:14" hidden="1">
      <c r="A865" s="12">
        <v>207329269</v>
      </c>
      <c r="B865" s="9" t="s">
        <v>1637</v>
      </c>
      <c r="C865" s="9" t="s">
        <v>496</v>
      </c>
      <c r="D865" s="9" t="s">
        <v>1556</v>
      </c>
      <c r="E865" s="12"/>
      <c r="F865" s="9" t="s">
        <v>17</v>
      </c>
      <c r="G865" s="9" t="s">
        <v>174</v>
      </c>
      <c r="H865" s="9" t="s">
        <v>175</v>
      </c>
      <c r="I865" s="17" t="s">
        <v>20</v>
      </c>
      <c r="J865" s="9" t="s">
        <v>21</v>
      </c>
      <c r="K865" s="9" t="s">
        <v>176</v>
      </c>
      <c r="L865" s="9"/>
      <c r="M865" s="9"/>
    </row>
    <row r="866" spans="1:14" hidden="1">
      <c r="A866" s="12">
        <v>311754071</v>
      </c>
      <c r="B866" s="7" t="s">
        <v>1638</v>
      </c>
      <c r="C866" s="7" t="s">
        <v>1639</v>
      </c>
      <c r="D866" s="7" t="s">
        <v>1556</v>
      </c>
      <c r="E866" s="11" t="s">
        <v>17</v>
      </c>
      <c r="F866" s="7" t="s">
        <v>857</v>
      </c>
      <c r="G866" s="7" t="s">
        <v>1557</v>
      </c>
      <c r="H866" s="9" t="s">
        <v>858</v>
      </c>
      <c r="I866" s="17" t="s">
        <v>20</v>
      </c>
      <c r="J866" s="9" t="s">
        <v>802</v>
      </c>
      <c r="K866" s="9" t="s">
        <v>859</v>
      </c>
      <c r="L866" s="8"/>
      <c r="M866" s="9"/>
    </row>
    <row r="867" spans="1:14" hidden="1">
      <c r="A867" s="11">
        <v>324723840</v>
      </c>
      <c r="B867" s="8" t="s">
        <v>1640</v>
      </c>
      <c r="C867" s="8" t="s">
        <v>132</v>
      </c>
      <c r="D867" s="21" t="s">
        <v>1556</v>
      </c>
      <c r="E867" s="30"/>
      <c r="F867" s="8" t="s">
        <v>17</v>
      </c>
      <c r="G867" s="8" t="s">
        <v>174</v>
      </c>
      <c r="H867" s="9" t="s">
        <v>175</v>
      </c>
      <c r="I867" s="17" t="s">
        <v>20</v>
      </c>
      <c r="J867" s="9" t="s">
        <v>21</v>
      </c>
      <c r="K867" s="9" t="s">
        <v>176</v>
      </c>
      <c r="L867" s="8"/>
      <c r="M867" s="8"/>
      <c r="N867" s="67"/>
    </row>
    <row r="868" spans="1:14" hidden="1">
      <c r="A868" s="30">
        <v>3847191</v>
      </c>
      <c r="B868" s="7" t="s">
        <v>1641</v>
      </c>
      <c r="C868" s="7" t="s">
        <v>1547</v>
      </c>
      <c r="D868" s="7" t="s">
        <v>1556</v>
      </c>
      <c r="E868" s="30" t="s">
        <v>17</v>
      </c>
      <c r="F868" s="7" t="s">
        <v>857</v>
      </c>
      <c r="G868" s="7" t="s">
        <v>1557</v>
      </c>
      <c r="H868" s="9" t="s">
        <v>858</v>
      </c>
      <c r="I868" s="17" t="s">
        <v>20</v>
      </c>
      <c r="J868" s="9" t="s">
        <v>802</v>
      </c>
      <c r="K868" s="9" t="s">
        <v>859</v>
      </c>
      <c r="L868" s="9"/>
      <c r="M868" s="9"/>
    </row>
    <row r="869" spans="1:14" hidden="1">
      <c r="A869" s="30">
        <v>26699249</v>
      </c>
      <c r="B869" s="7" t="s">
        <v>122</v>
      </c>
      <c r="C869" s="7" t="s">
        <v>123</v>
      </c>
      <c r="D869" s="7" t="s">
        <v>1556</v>
      </c>
      <c r="E869" s="30"/>
      <c r="F869" s="7" t="s">
        <v>17</v>
      </c>
      <c r="G869" s="7" t="s">
        <v>1235</v>
      </c>
      <c r="H869" s="9" t="s">
        <v>1642</v>
      </c>
      <c r="I869" s="17" t="s">
        <v>20</v>
      </c>
      <c r="J869" s="9" t="s">
        <v>21</v>
      </c>
      <c r="K869" s="9" t="s">
        <v>137</v>
      </c>
      <c r="L869" s="8"/>
      <c r="M869" s="14"/>
    </row>
    <row r="870" spans="1:14" hidden="1">
      <c r="A870" s="30" t="s">
        <v>1643</v>
      </c>
      <c r="B870" s="7" t="s">
        <v>1644</v>
      </c>
      <c r="C870" s="7" t="s">
        <v>1645</v>
      </c>
      <c r="D870" s="7" t="s">
        <v>1556</v>
      </c>
      <c r="E870" s="12"/>
      <c r="F870" s="7" t="s">
        <v>17</v>
      </c>
      <c r="G870" s="7" t="s">
        <v>1572</v>
      </c>
      <c r="H870" s="9" t="s">
        <v>188</v>
      </c>
      <c r="I870" s="17" t="s">
        <v>20</v>
      </c>
      <c r="J870" s="9" t="s">
        <v>21</v>
      </c>
      <c r="K870" s="9" t="s">
        <v>913</v>
      </c>
      <c r="L870" s="8"/>
      <c r="M870" s="8"/>
    </row>
    <row r="871" spans="1:14" hidden="1">
      <c r="A871" s="12">
        <v>15956931</v>
      </c>
      <c r="B871" s="9" t="s">
        <v>1646</v>
      </c>
      <c r="C871" s="9" t="s">
        <v>971</v>
      </c>
      <c r="D871" s="9" t="s">
        <v>1556</v>
      </c>
      <c r="E871" s="12" t="s">
        <v>17</v>
      </c>
      <c r="F871" s="9" t="s">
        <v>857</v>
      </c>
      <c r="G871" s="9" t="s">
        <v>1557</v>
      </c>
      <c r="H871" s="9" t="s">
        <v>858</v>
      </c>
      <c r="I871" s="17" t="s">
        <v>20</v>
      </c>
      <c r="J871" s="9" t="s">
        <v>802</v>
      </c>
      <c r="K871" s="9" t="s">
        <v>1647</v>
      </c>
      <c r="L871" s="14"/>
      <c r="M871" s="9"/>
    </row>
    <row r="872" spans="1:14" hidden="1">
      <c r="A872" s="12">
        <v>69696326</v>
      </c>
      <c r="B872" s="9" t="s">
        <v>1648</v>
      </c>
      <c r="C872" s="9" t="s">
        <v>236</v>
      </c>
      <c r="D872" s="9" t="s">
        <v>1556</v>
      </c>
      <c r="E872" s="12"/>
      <c r="F872" s="9" t="s">
        <v>17</v>
      </c>
      <c r="G872" s="9" t="s">
        <v>174</v>
      </c>
      <c r="H872" s="9" t="s">
        <v>175</v>
      </c>
      <c r="I872" s="17" t="s">
        <v>20</v>
      </c>
      <c r="J872" s="9" t="s">
        <v>21</v>
      </c>
      <c r="K872" s="9" t="s">
        <v>176</v>
      </c>
      <c r="L872" s="8"/>
      <c r="M872" s="8"/>
    </row>
    <row r="873" spans="1:14" hidden="1">
      <c r="A873" s="12">
        <v>300044245</v>
      </c>
      <c r="B873" s="9" t="s">
        <v>1649</v>
      </c>
      <c r="C873" s="9" t="s">
        <v>332</v>
      </c>
      <c r="D873" s="9" t="s">
        <v>1556</v>
      </c>
      <c r="E873" s="12" t="s">
        <v>17</v>
      </c>
      <c r="F873" s="9" t="s">
        <v>857</v>
      </c>
      <c r="G873" s="9" t="s">
        <v>1557</v>
      </c>
      <c r="H873" s="9" t="s">
        <v>858</v>
      </c>
      <c r="I873" s="17" t="s">
        <v>20</v>
      </c>
      <c r="J873" s="9" t="s">
        <v>802</v>
      </c>
      <c r="K873" s="9" t="s">
        <v>859</v>
      </c>
      <c r="L873" s="8"/>
      <c r="M873" s="9"/>
    </row>
    <row r="874" spans="1:14" hidden="1">
      <c r="A874" s="12">
        <v>201490331</v>
      </c>
      <c r="B874" s="7" t="s">
        <v>1649</v>
      </c>
      <c r="C874" s="7" t="s">
        <v>601</v>
      </c>
      <c r="D874" s="7" t="s">
        <v>1556</v>
      </c>
      <c r="E874" s="11" t="s">
        <v>17</v>
      </c>
      <c r="F874" s="7" t="s">
        <v>857</v>
      </c>
      <c r="G874" s="7" t="s">
        <v>1557</v>
      </c>
      <c r="H874" s="9" t="s">
        <v>858</v>
      </c>
      <c r="I874" s="17" t="s">
        <v>20</v>
      </c>
      <c r="J874" s="9" t="s">
        <v>802</v>
      </c>
      <c r="K874" s="9" t="s">
        <v>859</v>
      </c>
      <c r="L874" s="9"/>
      <c r="M874" s="13"/>
    </row>
    <row r="875" spans="1:14" hidden="1">
      <c r="A875" s="11">
        <v>204628689</v>
      </c>
      <c r="B875" s="8" t="s">
        <v>1650</v>
      </c>
      <c r="C875" s="8" t="s">
        <v>1065</v>
      </c>
      <c r="D875" s="21" t="s">
        <v>1556</v>
      </c>
      <c r="E875" s="30" t="s">
        <v>17</v>
      </c>
      <c r="F875" s="8" t="s">
        <v>857</v>
      </c>
      <c r="G875" s="8" t="s">
        <v>1557</v>
      </c>
      <c r="H875" s="9" t="s">
        <v>858</v>
      </c>
      <c r="I875" s="17" t="s">
        <v>20</v>
      </c>
      <c r="J875" s="9" t="s">
        <v>802</v>
      </c>
      <c r="K875" s="9" t="s">
        <v>859</v>
      </c>
      <c r="L875" s="13"/>
      <c r="M875" s="9"/>
    </row>
    <row r="876" spans="1:14" hidden="1">
      <c r="A876" s="30">
        <v>50514264</v>
      </c>
      <c r="B876" s="7" t="s">
        <v>1651</v>
      </c>
      <c r="C876" s="7" t="s">
        <v>147</v>
      </c>
      <c r="D876" s="7" t="s">
        <v>1556</v>
      </c>
      <c r="E876" s="30" t="s">
        <v>17</v>
      </c>
      <c r="F876" s="7" t="s">
        <v>857</v>
      </c>
      <c r="G876" s="7" t="s">
        <v>1557</v>
      </c>
      <c r="H876" s="9" t="s">
        <v>858</v>
      </c>
      <c r="I876" s="17" t="s">
        <v>20</v>
      </c>
      <c r="J876" s="9" t="s">
        <v>802</v>
      </c>
      <c r="K876" s="9" t="s">
        <v>1652</v>
      </c>
      <c r="L876" s="9"/>
      <c r="M876" s="9"/>
    </row>
    <row r="877" spans="1:14" hidden="1">
      <c r="A877" s="30">
        <v>13734884</v>
      </c>
      <c r="B877" s="7" t="s">
        <v>1653</v>
      </c>
      <c r="C877" s="7" t="s">
        <v>1654</v>
      </c>
      <c r="D877" s="7" t="s">
        <v>1556</v>
      </c>
      <c r="E877" s="30" t="s">
        <v>17</v>
      </c>
      <c r="F877" s="7" t="s">
        <v>857</v>
      </c>
      <c r="G877" s="7" t="s">
        <v>1557</v>
      </c>
      <c r="H877" s="9" t="s">
        <v>858</v>
      </c>
      <c r="I877" s="17" t="s">
        <v>20</v>
      </c>
      <c r="J877" s="9" t="s">
        <v>802</v>
      </c>
      <c r="K877" s="9" t="s">
        <v>859</v>
      </c>
      <c r="L877" s="8"/>
      <c r="M877" s="8"/>
    </row>
    <row r="878" spans="1:14" hidden="1">
      <c r="A878" s="30">
        <v>313791204</v>
      </c>
      <c r="B878" s="7" t="s">
        <v>1655</v>
      </c>
      <c r="C878" s="7" t="s">
        <v>1656</v>
      </c>
      <c r="D878" s="7" t="s">
        <v>1556</v>
      </c>
      <c r="E878" s="12" t="s">
        <v>17</v>
      </c>
      <c r="F878" s="7" t="s">
        <v>857</v>
      </c>
      <c r="G878" s="7" t="s">
        <v>1557</v>
      </c>
      <c r="H878" s="9" t="s">
        <v>858</v>
      </c>
      <c r="I878" s="17" t="s">
        <v>20</v>
      </c>
      <c r="J878" s="9" t="s">
        <v>802</v>
      </c>
      <c r="K878" s="9" t="s">
        <v>859</v>
      </c>
    </row>
    <row r="879" spans="1:14" hidden="1">
      <c r="A879" s="12">
        <v>29745841</v>
      </c>
      <c r="B879" s="9" t="s">
        <v>873</v>
      </c>
      <c r="C879" s="9" t="s">
        <v>593</v>
      </c>
      <c r="D879" s="9" t="s">
        <v>1556</v>
      </c>
      <c r="E879" s="12" t="s">
        <v>17</v>
      </c>
      <c r="F879" s="9" t="s">
        <v>857</v>
      </c>
      <c r="G879" s="9" t="s">
        <v>1557</v>
      </c>
      <c r="H879" s="9" t="s">
        <v>858</v>
      </c>
      <c r="I879" s="17" t="s">
        <v>20</v>
      </c>
      <c r="J879" s="9" t="s">
        <v>802</v>
      </c>
      <c r="K879" s="9" t="s">
        <v>859</v>
      </c>
      <c r="L879" s="8"/>
      <c r="M879" s="8"/>
    </row>
    <row r="880" spans="1:14" hidden="1">
      <c r="A880" s="12">
        <v>328716634</v>
      </c>
      <c r="B880" s="9" t="s">
        <v>1657</v>
      </c>
      <c r="C880" s="9" t="s">
        <v>1658</v>
      </c>
      <c r="D880" s="9" t="s">
        <v>1556</v>
      </c>
      <c r="E880" s="12"/>
      <c r="F880" s="9" t="s">
        <v>17</v>
      </c>
      <c r="G880" s="9" t="s">
        <v>174</v>
      </c>
      <c r="H880" s="9" t="s">
        <v>175</v>
      </c>
      <c r="I880" s="17" t="s">
        <v>20</v>
      </c>
      <c r="J880" s="9" t="s">
        <v>21</v>
      </c>
      <c r="K880" s="9" t="s">
        <v>176</v>
      </c>
      <c r="L880" s="9"/>
      <c r="M880" s="9"/>
    </row>
    <row r="881" spans="1:13" hidden="1">
      <c r="A881" s="12">
        <v>324656123</v>
      </c>
      <c r="B881" s="9" t="s">
        <v>1659</v>
      </c>
      <c r="C881" s="9" t="s">
        <v>1646</v>
      </c>
      <c r="D881" s="9" t="s">
        <v>1556</v>
      </c>
      <c r="E881" s="12" t="s">
        <v>17</v>
      </c>
      <c r="F881" s="9" t="s">
        <v>857</v>
      </c>
      <c r="G881" s="9" t="s">
        <v>1557</v>
      </c>
      <c r="H881" s="9" t="s">
        <v>858</v>
      </c>
      <c r="I881" s="17" t="s">
        <v>20</v>
      </c>
      <c r="J881" s="9" t="s">
        <v>802</v>
      </c>
      <c r="K881" s="9" t="s">
        <v>1652</v>
      </c>
      <c r="L881" s="9"/>
      <c r="M881" s="8"/>
    </row>
    <row r="882" spans="1:13" hidden="1">
      <c r="A882" s="6">
        <v>58983289</v>
      </c>
      <c r="B882" s="7" t="s">
        <v>1660</v>
      </c>
      <c r="C882" s="7" t="s">
        <v>1661</v>
      </c>
      <c r="D882" s="7" t="s">
        <v>1662</v>
      </c>
      <c r="E882" s="8"/>
      <c r="F882" s="8" t="s">
        <v>17</v>
      </c>
      <c r="G882" s="8" t="s">
        <v>1663</v>
      </c>
      <c r="H882" s="8" t="s">
        <v>1440</v>
      </c>
      <c r="I882" s="8" t="s">
        <v>20</v>
      </c>
      <c r="J882" s="8" t="s">
        <v>21</v>
      </c>
      <c r="K882" s="8" t="s">
        <v>714</v>
      </c>
      <c r="L882" s="8"/>
      <c r="M882" s="9"/>
    </row>
    <row r="883" spans="1:13" hidden="1">
      <c r="A883" s="7">
        <v>211679568</v>
      </c>
      <c r="B883" s="7" t="s">
        <v>1664</v>
      </c>
      <c r="C883" s="7" t="s">
        <v>454</v>
      </c>
      <c r="D883" s="6" t="s">
        <v>1662</v>
      </c>
      <c r="E883" s="68"/>
      <c r="F883" s="7" t="s">
        <v>17</v>
      </c>
      <c r="G883" s="19" t="s">
        <v>1665</v>
      </c>
      <c r="H883" s="19" t="s">
        <v>1666</v>
      </c>
      <c r="I883" s="19" t="s">
        <v>20</v>
      </c>
      <c r="J883" s="19" t="s">
        <v>21</v>
      </c>
      <c r="K883" s="19" t="s">
        <v>335</v>
      </c>
      <c r="L883" s="9"/>
      <c r="M883" s="9"/>
    </row>
    <row r="884" spans="1:13" hidden="1">
      <c r="A884" s="11">
        <v>12394748</v>
      </c>
      <c r="B884" s="7" t="s">
        <v>1667</v>
      </c>
      <c r="C884" s="7" t="s">
        <v>468</v>
      </c>
      <c r="D884" s="7" t="s">
        <v>1662</v>
      </c>
      <c r="E884" s="11"/>
      <c r="F884" s="7" t="s">
        <v>17</v>
      </c>
      <c r="G884" s="7" t="s">
        <v>647</v>
      </c>
      <c r="H884" s="8" t="s">
        <v>560</v>
      </c>
      <c r="I884" s="8" t="s">
        <v>20</v>
      </c>
      <c r="J884" s="8" t="s">
        <v>21</v>
      </c>
      <c r="K884" s="8" t="s">
        <v>648</v>
      </c>
      <c r="L884" s="9"/>
      <c r="M884" s="9"/>
    </row>
    <row r="885" spans="1:13" hidden="1">
      <c r="A885" s="30">
        <v>38313961</v>
      </c>
      <c r="B885" s="8" t="s">
        <v>1668</v>
      </c>
      <c r="C885" s="8" t="s">
        <v>131</v>
      </c>
      <c r="D885" s="21" t="s">
        <v>1662</v>
      </c>
      <c r="E885" s="30" t="s">
        <v>17</v>
      </c>
      <c r="F885" s="8" t="s">
        <v>857</v>
      </c>
      <c r="G885" s="8">
        <v>24</v>
      </c>
      <c r="H885" s="8" t="s">
        <v>560</v>
      </c>
      <c r="I885" s="8" t="s">
        <v>20</v>
      </c>
      <c r="J885" s="8" t="s">
        <v>21</v>
      </c>
      <c r="K885" s="8" t="s">
        <v>859</v>
      </c>
      <c r="L885" s="8"/>
      <c r="M885" s="8"/>
    </row>
    <row r="886" spans="1:13" hidden="1">
      <c r="A886" s="30">
        <v>51213262</v>
      </c>
      <c r="B886" s="7" t="s">
        <v>1669</v>
      </c>
      <c r="C886" s="7" t="s">
        <v>1670</v>
      </c>
      <c r="D886" s="7" t="s">
        <v>1662</v>
      </c>
      <c r="E886" s="30"/>
      <c r="F886" s="7" t="s">
        <v>17</v>
      </c>
      <c r="G886" s="7" t="s">
        <v>807</v>
      </c>
      <c r="H886" s="8" t="s">
        <v>560</v>
      </c>
      <c r="I886" s="8" t="s">
        <v>20</v>
      </c>
      <c r="J886" s="8" t="s">
        <v>21</v>
      </c>
      <c r="K886" s="8" t="s">
        <v>369</v>
      </c>
      <c r="L886" s="9"/>
      <c r="M886" s="9"/>
    </row>
    <row r="887" spans="1:13" hidden="1">
      <c r="A887" s="30">
        <v>40689242</v>
      </c>
      <c r="B887" s="7" t="s">
        <v>1671</v>
      </c>
      <c r="C887" s="7" t="s">
        <v>484</v>
      </c>
      <c r="D887" s="7" t="s">
        <v>1662</v>
      </c>
      <c r="E887" s="30"/>
      <c r="F887" s="7" t="s">
        <v>17</v>
      </c>
      <c r="G887" s="7" t="s">
        <v>211</v>
      </c>
      <c r="H887" s="8" t="s">
        <v>212</v>
      </c>
      <c r="I887" s="8" t="s">
        <v>20</v>
      </c>
      <c r="J887" s="8" t="s">
        <v>21</v>
      </c>
      <c r="K887" s="8" t="s">
        <v>213</v>
      </c>
      <c r="L887" s="8"/>
      <c r="M887" s="8"/>
    </row>
    <row r="888" spans="1:13" hidden="1">
      <c r="A888" s="12">
        <v>306417676</v>
      </c>
      <c r="B888" s="7" t="s">
        <v>1672</v>
      </c>
      <c r="C888" s="7" t="s">
        <v>407</v>
      </c>
      <c r="D888" s="7" t="s">
        <v>1662</v>
      </c>
      <c r="E888" s="12"/>
      <c r="F888" s="7" t="s">
        <v>17</v>
      </c>
      <c r="G888" s="7" t="s">
        <v>1673</v>
      </c>
      <c r="H888" s="8" t="s">
        <v>1674</v>
      </c>
      <c r="I888" s="8" t="s">
        <v>20</v>
      </c>
      <c r="J888" s="8" t="s">
        <v>21</v>
      </c>
      <c r="K888" s="8" t="s">
        <v>1675</v>
      </c>
      <c r="L888" s="9"/>
      <c r="M888" s="9"/>
    </row>
    <row r="889" spans="1:13" hidden="1">
      <c r="A889" s="12">
        <v>59675736</v>
      </c>
      <c r="B889" s="9" t="s">
        <v>1676</v>
      </c>
      <c r="C889" s="9" t="s">
        <v>529</v>
      </c>
      <c r="D889" s="9" t="s">
        <v>1662</v>
      </c>
      <c r="E889" s="12"/>
      <c r="F889" s="9" t="s">
        <v>17</v>
      </c>
      <c r="G889" s="9" t="s">
        <v>912</v>
      </c>
      <c r="H889" s="8" t="s">
        <v>913</v>
      </c>
      <c r="I889" s="8" t="s">
        <v>20</v>
      </c>
      <c r="J889" s="8" t="s">
        <v>21</v>
      </c>
      <c r="K889" s="8" t="s">
        <v>913</v>
      </c>
    </row>
    <row r="890" spans="1:13" ht="15.75" hidden="1" customHeight="1">
      <c r="A890" s="12">
        <v>52162609</v>
      </c>
      <c r="B890" s="9" t="s">
        <v>1677</v>
      </c>
      <c r="C890" s="9" t="s">
        <v>1678</v>
      </c>
      <c r="D890" s="9" t="s">
        <v>1662</v>
      </c>
      <c r="E890" s="12"/>
      <c r="F890" s="9" t="s">
        <v>17</v>
      </c>
      <c r="G890" s="9" t="s">
        <v>1679</v>
      </c>
      <c r="H890" s="8" t="s">
        <v>913</v>
      </c>
      <c r="I890" s="8" t="s">
        <v>20</v>
      </c>
      <c r="J890" s="8" t="s">
        <v>21</v>
      </c>
      <c r="K890" s="8" t="s">
        <v>137</v>
      </c>
      <c r="L890" s="8"/>
      <c r="M890" s="8"/>
    </row>
    <row r="891" spans="1:13" hidden="1">
      <c r="A891" s="12">
        <v>320832181</v>
      </c>
      <c r="B891" s="9" t="s">
        <v>1680</v>
      </c>
      <c r="C891" s="9" t="s">
        <v>1681</v>
      </c>
      <c r="D891" s="9" t="s">
        <v>1662</v>
      </c>
      <c r="E891" s="12"/>
      <c r="F891" s="9" t="s">
        <v>17</v>
      </c>
      <c r="G891" s="9" t="s">
        <v>1682</v>
      </c>
      <c r="H891" s="8" t="s">
        <v>913</v>
      </c>
      <c r="I891" s="8" t="s">
        <v>20</v>
      </c>
      <c r="J891" s="8" t="s">
        <v>21</v>
      </c>
      <c r="K891" s="8" t="s">
        <v>1683</v>
      </c>
      <c r="L891" s="9"/>
      <c r="M891" s="9"/>
    </row>
    <row r="892" spans="1:13" hidden="1">
      <c r="A892" s="11">
        <v>2765386</v>
      </c>
      <c r="B892" s="7" t="s">
        <v>1684</v>
      </c>
      <c r="C892" s="7" t="s">
        <v>590</v>
      </c>
      <c r="D892" s="7" t="s">
        <v>1662</v>
      </c>
      <c r="E892" s="11" t="s">
        <v>17</v>
      </c>
      <c r="F892" s="7" t="s">
        <v>857</v>
      </c>
      <c r="G892" s="7">
        <v>24</v>
      </c>
      <c r="H892" s="8" t="s">
        <v>188</v>
      </c>
      <c r="I892" s="8" t="s">
        <v>20</v>
      </c>
      <c r="J892" s="8" t="s">
        <v>21</v>
      </c>
      <c r="K892" s="8" t="s">
        <v>859</v>
      </c>
      <c r="L892" s="8"/>
      <c r="M892" s="8"/>
    </row>
    <row r="893" spans="1:13" hidden="1">
      <c r="A893" s="30">
        <v>308687045</v>
      </c>
      <c r="B893" s="8" t="s">
        <v>1685</v>
      </c>
      <c r="C893" s="8" t="s">
        <v>1206</v>
      </c>
      <c r="D893" s="21" t="s">
        <v>1662</v>
      </c>
      <c r="E893" s="30" t="s">
        <v>17</v>
      </c>
      <c r="F893" s="8" t="s">
        <v>857</v>
      </c>
      <c r="G893" s="8">
        <v>24</v>
      </c>
      <c r="H893" s="8" t="s">
        <v>188</v>
      </c>
      <c r="I893" s="8" t="s">
        <v>20</v>
      </c>
      <c r="J893" s="8" t="s">
        <v>21</v>
      </c>
      <c r="K893" s="8" t="s">
        <v>859</v>
      </c>
      <c r="L893" s="9"/>
      <c r="M893" s="9"/>
    </row>
    <row r="894" spans="1:13" hidden="1">
      <c r="A894" s="30">
        <v>23582638</v>
      </c>
      <c r="B894" s="7" t="s">
        <v>1686</v>
      </c>
      <c r="C894" s="7" t="s">
        <v>68</v>
      </c>
      <c r="D894" s="7" t="s">
        <v>1662</v>
      </c>
      <c r="E894" s="30"/>
      <c r="F894" s="7" t="s">
        <v>17</v>
      </c>
      <c r="G894" s="7" t="s">
        <v>1679</v>
      </c>
      <c r="H894" s="8" t="s">
        <v>188</v>
      </c>
      <c r="I894" s="8" t="s">
        <v>20</v>
      </c>
      <c r="J894" s="8" t="s">
        <v>21</v>
      </c>
      <c r="K894" s="8" t="s">
        <v>137</v>
      </c>
      <c r="L894" s="9"/>
      <c r="M894" s="14"/>
    </row>
    <row r="895" spans="1:13" hidden="1">
      <c r="A895" s="30">
        <v>312279482</v>
      </c>
      <c r="B895" s="7" t="s">
        <v>1687</v>
      </c>
      <c r="C895" s="7" t="s">
        <v>656</v>
      </c>
      <c r="D895" s="7" t="s">
        <v>1662</v>
      </c>
      <c r="E895" s="30"/>
      <c r="F895" s="7" t="s">
        <v>17</v>
      </c>
      <c r="G895" s="7" t="s">
        <v>1688</v>
      </c>
      <c r="H895" s="8" t="s">
        <v>1689</v>
      </c>
      <c r="I895" s="8" t="s">
        <v>20</v>
      </c>
      <c r="J895" s="8" t="s">
        <v>21</v>
      </c>
      <c r="K895" s="8" t="s">
        <v>1690</v>
      </c>
      <c r="L895" s="8"/>
      <c r="M895" s="8"/>
    </row>
    <row r="896" spans="1:13" hidden="1">
      <c r="A896" s="12">
        <v>57275786</v>
      </c>
      <c r="B896" s="7" t="s">
        <v>1691</v>
      </c>
      <c r="C896" s="7" t="s">
        <v>1550</v>
      </c>
      <c r="D896" s="7" t="s">
        <v>1662</v>
      </c>
      <c r="E896" s="12"/>
      <c r="F896" s="7" t="s">
        <v>17</v>
      </c>
      <c r="G896" s="7" t="s">
        <v>1692</v>
      </c>
      <c r="H896" s="8" t="s">
        <v>893</v>
      </c>
      <c r="I896" s="8" t="s">
        <v>20</v>
      </c>
      <c r="J896" s="8" t="s">
        <v>21</v>
      </c>
      <c r="K896" s="8" t="s">
        <v>1693</v>
      </c>
      <c r="L896" s="8"/>
      <c r="M896" s="8"/>
    </row>
    <row r="897" spans="1:13" hidden="1">
      <c r="A897" s="6">
        <v>38131348</v>
      </c>
      <c r="B897" s="7" t="s">
        <v>1694</v>
      </c>
      <c r="C897" s="7" t="s">
        <v>1695</v>
      </c>
      <c r="D897" s="7" t="s">
        <v>1662</v>
      </c>
      <c r="E897" s="8"/>
      <c r="F897" s="8" t="s">
        <v>17</v>
      </c>
      <c r="G897" s="8" t="s">
        <v>1663</v>
      </c>
      <c r="H897" s="8" t="s">
        <v>1440</v>
      </c>
      <c r="I897" s="8" t="s">
        <v>20</v>
      </c>
      <c r="J897" s="8" t="s">
        <v>21</v>
      </c>
      <c r="K897" s="8" t="s">
        <v>714</v>
      </c>
      <c r="L897" s="8"/>
      <c r="M897" s="8"/>
    </row>
    <row r="898" spans="1:13" hidden="1">
      <c r="A898" s="12">
        <v>44626042</v>
      </c>
      <c r="B898" s="9" t="s">
        <v>1696</v>
      </c>
      <c r="C898" s="9" t="s">
        <v>88</v>
      </c>
      <c r="D898" s="9" t="s">
        <v>1662</v>
      </c>
      <c r="E898" s="12"/>
      <c r="F898" s="9" t="s">
        <v>17</v>
      </c>
      <c r="G898" s="9" t="s">
        <v>1679</v>
      </c>
      <c r="H898" s="8" t="s">
        <v>188</v>
      </c>
      <c r="I898" s="8" t="s">
        <v>20</v>
      </c>
      <c r="J898" s="8" t="s">
        <v>21</v>
      </c>
      <c r="K898" s="8" t="s">
        <v>137</v>
      </c>
      <c r="L898" s="8"/>
      <c r="M898" s="8"/>
    </row>
    <row r="899" spans="1:13" hidden="1">
      <c r="A899" s="12">
        <v>65571655</v>
      </c>
      <c r="B899" s="9" t="s">
        <v>1697</v>
      </c>
      <c r="C899" s="9" t="s">
        <v>527</v>
      </c>
      <c r="D899" s="9" t="s">
        <v>1662</v>
      </c>
      <c r="E899" s="12"/>
      <c r="F899" s="9" t="s">
        <v>17</v>
      </c>
      <c r="G899" s="9" t="s">
        <v>1679</v>
      </c>
      <c r="H899" s="8" t="s">
        <v>188</v>
      </c>
      <c r="I899" s="8" t="s">
        <v>20</v>
      </c>
      <c r="J899" s="8" t="s">
        <v>21</v>
      </c>
      <c r="K899" s="8" t="s">
        <v>137</v>
      </c>
      <c r="L899" s="8"/>
      <c r="M899" s="8"/>
    </row>
    <row r="900" spans="1:13" ht="14.25" hidden="1" customHeight="1">
      <c r="A900" s="7">
        <v>313264939</v>
      </c>
      <c r="B900" s="7" t="s">
        <v>1698</v>
      </c>
      <c r="C900" s="7" t="s">
        <v>107</v>
      </c>
      <c r="D900" s="6" t="s">
        <v>1662</v>
      </c>
      <c r="E900" s="68"/>
      <c r="F900" s="7" t="s">
        <v>17</v>
      </c>
      <c r="G900" s="19" t="s">
        <v>1665</v>
      </c>
      <c r="H900" s="19" t="s">
        <v>1666</v>
      </c>
      <c r="I900" s="19" t="s">
        <v>20</v>
      </c>
      <c r="J900" s="19" t="s">
        <v>21</v>
      </c>
      <c r="K900" s="19" t="s">
        <v>335</v>
      </c>
    </row>
    <row r="901" spans="1:13" hidden="1">
      <c r="A901" s="12">
        <v>22060578</v>
      </c>
      <c r="B901" s="9" t="s">
        <v>812</v>
      </c>
      <c r="C901" s="9" t="s">
        <v>496</v>
      </c>
      <c r="D901" s="9" t="s">
        <v>1662</v>
      </c>
      <c r="E901" s="12"/>
      <c r="F901" s="9" t="s">
        <v>857</v>
      </c>
      <c r="G901" s="9">
        <v>5</v>
      </c>
      <c r="H901" s="8" t="s">
        <v>188</v>
      </c>
      <c r="I901" s="8" t="s">
        <v>20</v>
      </c>
      <c r="J901" s="8" t="s">
        <v>21</v>
      </c>
      <c r="K901" s="8" t="s">
        <v>1020</v>
      </c>
      <c r="L901" s="9"/>
      <c r="M901" s="9"/>
    </row>
    <row r="902" spans="1:13" hidden="1">
      <c r="A902" s="11">
        <v>307029314</v>
      </c>
      <c r="B902" s="7" t="s">
        <v>1699</v>
      </c>
      <c r="C902" s="7" t="s">
        <v>77</v>
      </c>
      <c r="D902" s="7" t="s">
        <v>1662</v>
      </c>
      <c r="E902" s="11"/>
      <c r="F902" s="7" t="s">
        <v>17</v>
      </c>
      <c r="G902" s="7" t="s">
        <v>199</v>
      </c>
      <c r="H902" s="8" t="s">
        <v>200</v>
      </c>
      <c r="I902" s="8" t="s">
        <v>20</v>
      </c>
      <c r="J902" s="8" t="s">
        <v>21</v>
      </c>
      <c r="K902" s="8" t="s">
        <v>201</v>
      </c>
      <c r="L902" s="9"/>
      <c r="M902" s="9"/>
    </row>
    <row r="903" spans="1:13" hidden="1">
      <c r="A903" s="30">
        <v>332756758</v>
      </c>
      <c r="B903" s="8" t="s">
        <v>1700</v>
      </c>
      <c r="C903" s="8" t="s">
        <v>1089</v>
      </c>
      <c r="D903" s="21" t="s">
        <v>1662</v>
      </c>
      <c r="E903" s="30"/>
      <c r="F903" s="8" t="s">
        <v>17</v>
      </c>
      <c r="G903" s="8" t="s">
        <v>1688</v>
      </c>
      <c r="H903" s="8" t="s">
        <v>1689</v>
      </c>
      <c r="I903" s="8" t="s">
        <v>20</v>
      </c>
      <c r="J903" s="8" t="s">
        <v>21</v>
      </c>
      <c r="K903" s="8" t="s">
        <v>1690</v>
      </c>
      <c r="L903" s="8"/>
      <c r="M903" s="8"/>
    </row>
    <row r="904" spans="1:13" hidden="1">
      <c r="A904" s="30">
        <v>312838949</v>
      </c>
      <c r="B904" s="7" t="s">
        <v>1701</v>
      </c>
      <c r="C904" s="7" t="s">
        <v>273</v>
      </c>
      <c r="D904" s="7" t="s">
        <v>1662</v>
      </c>
      <c r="E904" s="30"/>
      <c r="F904" s="7" t="s">
        <v>17</v>
      </c>
      <c r="G904" s="7" t="s">
        <v>1679</v>
      </c>
      <c r="H904" s="8" t="s">
        <v>188</v>
      </c>
      <c r="I904" s="8" t="s">
        <v>20</v>
      </c>
      <c r="J904" s="8" t="s">
        <v>21</v>
      </c>
      <c r="K904" s="8" t="s">
        <v>137</v>
      </c>
      <c r="L904" s="8"/>
      <c r="M904" s="8"/>
    </row>
    <row r="905" spans="1:13" hidden="1">
      <c r="A905" s="30">
        <v>372177590</v>
      </c>
      <c r="B905" s="7" t="s">
        <v>252</v>
      </c>
      <c r="C905" s="7" t="s">
        <v>131</v>
      </c>
      <c r="D905" s="7" t="s">
        <v>1662</v>
      </c>
      <c r="E905" s="30" t="s">
        <v>17</v>
      </c>
      <c r="F905" s="7" t="s">
        <v>857</v>
      </c>
      <c r="G905" s="7">
        <v>24</v>
      </c>
      <c r="H905" s="8" t="s">
        <v>188</v>
      </c>
      <c r="I905" s="8" t="s">
        <v>20</v>
      </c>
      <c r="J905" s="8" t="s">
        <v>21</v>
      </c>
      <c r="K905" s="8" t="s">
        <v>859</v>
      </c>
      <c r="L905" s="9"/>
      <c r="M905" s="14"/>
    </row>
    <row r="906" spans="1:13" hidden="1">
      <c r="A906" s="12">
        <v>316893148</v>
      </c>
      <c r="B906" s="7" t="s">
        <v>1702</v>
      </c>
      <c r="C906" s="7" t="s">
        <v>1703</v>
      </c>
      <c r="D906" s="7" t="s">
        <v>1662</v>
      </c>
      <c r="E906" s="12" t="s">
        <v>17</v>
      </c>
      <c r="F906" s="7" t="s">
        <v>857</v>
      </c>
      <c r="G906" s="7">
        <v>24</v>
      </c>
      <c r="H906" s="8" t="s">
        <v>188</v>
      </c>
      <c r="I906" s="8" t="s">
        <v>20</v>
      </c>
      <c r="J906" s="8" t="s">
        <v>21</v>
      </c>
      <c r="K906" s="8" t="s">
        <v>859</v>
      </c>
      <c r="L906" s="8"/>
      <c r="M906" s="8"/>
    </row>
    <row r="907" spans="1:13" ht="14.25" hidden="1" customHeight="1">
      <c r="A907" s="7">
        <v>40651879</v>
      </c>
      <c r="B907" s="7" t="s">
        <v>1704</v>
      </c>
      <c r="C907" s="7" t="s">
        <v>1141</v>
      </c>
      <c r="D907" s="6" t="s">
        <v>1662</v>
      </c>
      <c r="E907" s="68"/>
      <c r="F907" s="7" t="s">
        <v>17</v>
      </c>
      <c r="G907" s="19" t="s">
        <v>1665</v>
      </c>
      <c r="H907" s="19" t="s">
        <v>1666</v>
      </c>
      <c r="I907" s="19" t="s">
        <v>20</v>
      </c>
      <c r="J907" s="19" t="s">
        <v>21</v>
      </c>
      <c r="K907" s="19" t="s">
        <v>335</v>
      </c>
    </row>
    <row r="908" spans="1:13" hidden="1">
      <c r="A908" s="12">
        <v>5178140</v>
      </c>
      <c r="B908" s="9" t="s">
        <v>1705</v>
      </c>
      <c r="C908" s="9" t="s">
        <v>344</v>
      </c>
      <c r="D908" s="9" t="s">
        <v>1662</v>
      </c>
      <c r="E908" s="12"/>
      <c r="F908" s="9" t="s">
        <v>17</v>
      </c>
      <c r="G908" s="9" t="s">
        <v>1679</v>
      </c>
      <c r="H908" s="8" t="s">
        <v>560</v>
      </c>
      <c r="I908" s="8" t="s">
        <v>20</v>
      </c>
      <c r="J908" s="8" t="s">
        <v>21</v>
      </c>
      <c r="K908" s="8" t="s">
        <v>137</v>
      </c>
      <c r="L908" s="8"/>
      <c r="M908" s="8"/>
    </row>
    <row r="909" spans="1:13" hidden="1">
      <c r="A909" s="6">
        <v>305225658</v>
      </c>
      <c r="B909" s="7" t="s">
        <v>1706</v>
      </c>
      <c r="C909" s="7" t="s">
        <v>1707</v>
      </c>
      <c r="D909" s="7" t="s">
        <v>1662</v>
      </c>
      <c r="E909" s="8"/>
      <c r="F909" s="8" t="s">
        <v>17</v>
      </c>
      <c r="G909" s="8" t="s">
        <v>1663</v>
      </c>
      <c r="H909" s="8" t="s">
        <v>1440</v>
      </c>
      <c r="I909" s="8" t="s">
        <v>20</v>
      </c>
      <c r="J909" s="8" t="s">
        <v>21</v>
      </c>
      <c r="K909" s="8" t="s">
        <v>714</v>
      </c>
      <c r="L909" s="14"/>
      <c r="M909" s="8"/>
    </row>
    <row r="910" spans="1:13" ht="14.25" hidden="1" customHeight="1">
      <c r="A910" s="12">
        <v>12001061</v>
      </c>
      <c r="B910" s="9" t="s">
        <v>1708</v>
      </c>
      <c r="C910" s="9" t="s">
        <v>1709</v>
      </c>
      <c r="D910" s="9" t="s">
        <v>1662</v>
      </c>
      <c r="E910" s="12"/>
      <c r="F910" s="9" t="s">
        <v>17</v>
      </c>
      <c r="G910" s="9" t="s">
        <v>1682</v>
      </c>
      <c r="H910" s="8" t="s">
        <v>1710</v>
      </c>
      <c r="I910" s="8" t="s">
        <v>20</v>
      </c>
      <c r="J910" s="8" t="s">
        <v>21</v>
      </c>
      <c r="K910" s="8" t="s">
        <v>1683</v>
      </c>
      <c r="L910" s="8"/>
      <c r="M910" s="8"/>
    </row>
    <row r="911" spans="1:13" hidden="1">
      <c r="A911" s="12">
        <v>310288154</v>
      </c>
      <c r="B911" s="9" t="s">
        <v>1711</v>
      </c>
      <c r="C911" s="9" t="s">
        <v>1232</v>
      </c>
      <c r="D911" s="9" t="s">
        <v>1662</v>
      </c>
      <c r="E911" s="12"/>
      <c r="F911" s="9" t="s">
        <v>17</v>
      </c>
      <c r="G911" s="9" t="s">
        <v>912</v>
      </c>
      <c r="H911" s="8" t="s">
        <v>188</v>
      </c>
      <c r="I911" s="8" t="s">
        <v>20</v>
      </c>
      <c r="J911" s="8" t="s">
        <v>21</v>
      </c>
      <c r="K911" s="8" t="s">
        <v>913</v>
      </c>
      <c r="L911" s="8"/>
      <c r="M911" s="8"/>
    </row>
    <row r="912" spans="1:13" s="19" customFormat="1" hidden="1">
      <c r="A912" s="11" t="s">
        <v>1712</v>
      </c>
      <c r="B912" s="8" t="s">
        <v>1713</v>
      </c>
      <c r="C912" s="8" t="s">
        <v>1714</v>
      </c>
      <c r="D912" s="8" t="s">
        <v>1662</v>
      </c>
      <c r="E912" s="8"/>
      <c r="F912" s="8" t="s">
        <v>17</v>
      </c>
      <c r="G912" s="8" t="s">
        <v>788</v>
      </c>
      <c r="H912" s="8" t="s">
        <v>789</v>
      </c>
      <c r="I912" s="8" t="s">
        <v>20</v>
      </c>
      <c r="J912" s="8" t="s">
        <v>21</v>
      </c>
      <c r="K912" s="8" t="s">
        <v>790</v>
      </c>
      <c r="L912" s="8"/>
      <c r="M912" s="8"/>
    </row>
    <row r="913" spans="1:13" s="19" customFormat="1" hidden="1">
      <c r="A913" s="11">
        <v>11386414</v>
      </c>
      <c r="B913" s="7" t="s">
        <v>153</v>
      </c>
      <c r="C913" s="7" t="s">
        <v>379</v>
      </c>
      <c r="D913" s="7" t="s">
        <v>1662</v>
      </c>
      <c r="E913" s="11"/>
      <c r="F913" s="7" t="s">
        <v>17</v>
      </c>
      <c r="G913" s="7" t="s">
        <v>1715</v>
      </c>
      <c r="H913" s="8" t="s">
        <v>1716</v>
      </c>
      <c r="I913" s="8" t="s">
        <v>20</v>
      </c>
      <c r="J913" s="8" t="s">
        <v>21</v>
      </c>
      <c r="K913" s="8" t="s">
        <v>1717</v>
      </c>
      <c r="L913" s="9"/>
      <c r="M913" s="9"/>
    </row>
    <row r="914" spans="1:13" s="19" customFormat="1" hidden="1">
      <c r="A914" s="30">
        <v>4655684</v>
      </c>
      <c r="B914" s="8" t="s">
        <v>1718</v>
      </c>
      <c r="C914" s="8" t="s">
        <v>494</v>
      </c>
      <c r="D914" s="21" t="s">
        <v>1662</v>
      </c>
      <c r="E914" s="30" t="s">
        <v>17</v>
      </c>
      <c r="F914" s="8" t="s">
        <v>857</v>
      </c>
      <c r="G914" s="8">
        <v>24</v>
      </c>
      <c r="H914" s="8" t="s">
        <v>188</v>
      </c>
      <c r="I914" s="8" t="s">
        <v>20</v>
      </c>
      <c r="J914" s="8" t="s">
        <v>21</v>
      </c>
      <c r="K914" s="8" t="s">
        <v>859</v>
      </c>
      <c r="L914" s="9"/>
      <c r="M914" s="9"/>
    </row>
    <row r="915" spans="1:13" s="19" customFormat="1" hidden="1">
      <c r="A915" s="6">
        <v>300088523</v>
      </c>
      <c r="B915" s="7" t="s">
        <v>1719</v>
      </c>
      <c r="C915" s="7" t="s">
        <v>1714</v>
      </c>
      <c r="D915" s="7" t="s">
        <v>1662</v>
      </c>
      <c r="E915" s="8"/>
      <c r="F915" s="8" t="s">
        <v>17</v>
      </c>
      <c r="G915" s="8" t="s">
        <v>1663</v>
      </c>
      <c r="H915" s="8" t="s">
        <v>1440</v>
      </c>
      <c r="I915" s="8" t="s">
        <v>20</v>
      </c>
      <c r="J915" s="8" t="s">
        <v>21</v>
      </c>
      <c r="K915" s="8" t="s">
        <v>714</v>
      </c>
      <c r="L915" s="9"/>
      <c r="M915" s="9"/>
    </row>
    <row r="916" spans="1:13" s="19" customFormat="1" hidden="1">
      <c r="A916" s="30">
        <v>6202147</v>
      </c>
      <c r="B916" s="7" t="s">
        <v>1720</v>
      </c>
      <c r="C916" s="7" t="s">
        <v>1721</v>
      </c>
      <c r="D916" s="7" t="s">
        <v>1662</v>
      </c>
      <c r="E916" s="30"/>
      <c r="F916" s="7" t="s">
        <v>17</v>
      </c>
      <c r="G916" s="7" t="s">
        <v>1682</v>
      </c>
      <c r="H916" s="8" t="s">
        <v>188</v>
      </c>
      <c r="I916" s="8" t="s">
        <v>20</v>
      </c>
      <c r="J916" s="8" t="s">
        <v>21</v>
      </c>
      <c r="K916" s="8" t="s">
        <v>1683</v>
      </c>
      <c r="L916" s="9"/>
      <c r="M916" s="9"/>
    </row>
    <row r="917" spans="1:13" ht="18.75" hidden="1" customHeight="1">
      <c r="A917" s="30">
        <v>8981870</v>
      </c>
      <c r="B917" s="7" t="s">
        <v>722</v>
      </c>
      <c r="C917" s="7" t="s">
        <v>132</v>
      </c>
      <c r="D917" s="7" t="s">
        <v>1662</v>
      </c>
      <c r="E917" s="30"/>
      <c r="F917" s="7" t="s">
        <v>17</v>
      </c>
      <c r="G917" s="7" t="s">
        <v>1722</v>
      </c>
      <c r="H917" s="8" t="s">
        <v>188</v>
      </c>
      <c r="I917" s="8" t="s">
        <v>20</v>
      </c>
      <c r="J917" s="8" t="s">
        <v>21</v>
      </c>
      <c r="K917" s="8" t="s">
        <v>1062</v>
      </c>
      <c r="L917" s="9"/>
      <c r="M917" s="9"/>
    </row>
    <row r="918" spans="1:13" hidden="1">
      <c r="A918" s="12">
        <v>3752739</v>
      </c>
      <c r="B918" s="7" t="s">
        <v>1723</v>
      </c>
      <c r="C918" s="7" t="s">
        <v>204</v>
      </c>
      <c r="D918" s="7" t="s">
        <v>1662</v>
      </c>
      <c r="E918" s="12"/>
      <c r="F918" s="7" t="s">
        <v>17</v>
      </c>
      <c r="G918" s="7" t="s">
        <v>1722</v>
      </c>
      <c r="H918" s="8" t="s">
        <v>188</v>
      </c>
      <c r="I918" s="8" t="s">
        <v>20</v>
      </c>
      <c r="J918" s="8" t="s">
        <v>21</v>
      </c>
      <c r="K918" s="8" t="s">
        <v>1062</v>
      </c>
    </row>
    <row r="919" spans="1:13" hidden="1">
      <c r="A919" s="12">
        <v>69701993</v>
      </c>
      <c r="B919" s="9" t="s">
        <v>1724</v>
      </c>
      <c r="C919" s="9" t="s">
        <v>159</v>
      </c>
      <c r="D919" s="9" t="s">
        <v>1662</v>
      </c>
      <c r="E919" s="12"/>
      <c r="F919" s="9" t="s">
        <v>17</v>
      </c>
      <c r="G919" s="9" t="s">
        <v>1725</v>
      </c>
      <c r="H919" s="8" t="s">
        <v>567</v>
      </c>
      <c r="I919" s="8" t="s">
        <v>20</v>
      </c>
      <c r="J919" s="8" t="s">
        <v>21</v>
      </c>
      <c r="K919" s="8" t="s">
        <v>830</v>
      </c>
      <c r="L919" s="9"/>
      <c r="M919" s="9"/>
    </row>
    <row r="920" spans="1:13" hidden="1">
      <c r="A920" s="12" t="s">
        <v>1726</v>
      </c>
      <c r="B920" s="9" t="s">
        <v>1727</v>
      </c>
      <c r="C920" s="9" t="s">
        <v>1728</v>
      </c>
      <c r="D920" s="9" t="s">
        <v>1662</v>
      </c>
      <c r="E920" s="12"/>
      <c r="F920" s="9" t="s">
        <v>140</v>
      </c>
      <c r="G920" s="9" t="s">
        <v>1725</v>
      </c>
      <c r="H920" s="8" t="s">
        <v>567</v>
      </c>
      <c r="I920" s="8" t="s">
        <v>20</v>
      </c>
      <c r="J920" s="8" t="s">
        <v>21</v>
      </c>
      <c r="K920" s="8" t="s">
        <v>830</v>
      </c>
      <c r="L920" s="9"/>
      <c r="M920" s="9"/>
    </row>
    <row r="921" spans="1:13" hidden="1">
      <c r="A921" s="46">
        <v>11258183</v>
      </c>
      <c r="B921" s="20" t="s">
        <v>1729</v>
      </c>
      <c r="C921" s="20" t="s">
        <v>1730</v>
      </c>
      <c r="D921" s="21" t="s">
        <v>1662</v>
      </c>
      <c r="E921" s="8"/>
      <c r="F921" s="8" t="s">
        <v>17</v>
      </c>
      <c r="G921" s="8" t="s">
        <v>984</v>
      </c>
      <c r="H921" s="8" t="s">
        <v>830</v>
      </c>
      <c r="I921" s="8" t="s">
        <v>20</v>
      </c>
      <c r="J921" s="8" t="s">
        <v>21</v>
      </c>
      <c r="K921" s="8" t="s">
        <v>985</v>
      </c>
      <c r="L921" s="9"/>
      <c r="M921" s="9"/>
    </row>
    <row r="922" spans="1:13" hidden="1">
      <c r="A922" s="12">
        <v>325351724</v>
      </c>
      <c r="B922" s="9" t="s">
        <v>1731</v>
      </c>
      <c r="C922" s="9" t="s">
        <v>131</v>
      </c>
      <c r="D922" s="9" t="s">
        <v>1662</v>
      </c>
      <c r="E922" s="12"/>
      <c r="F922" s="9" t="s">
        <v>17</v>
      </c>
      <c r="G922" s="9" t="s">
        <v>1732</v>
      </c>
      <c r="H922" s="8" t="s">
        <v>532</v>
      </c>
      <c r="I922" s="8" t="s">
        <v>20</v>
      </c>
      <c r="J922" s="8" t="s">
        <v>21</v>
      </c>
      <c r="K922" s="8" t="s">
        <v>184</v>
      </c>
      <c r="L922" s="9"/>
      <c r="M922" s="9"/>
    </row>
    <row r="923" spans="1:13" hidden="1">
      <c r="A923" s="12">
        <v>307299610</v>
      </c>
      <c r="B923" s="9" t="s">
        <v>1733</v>
      </c>
      <c r="C923" s="9" t="s">
        <v>1734</v>
      </c>
      <c r="D923" s="9" t="s">
        <v>1662</v>
      </c>
      <c r="E923" s="12"/>
      <c r="F923" s="9" t="s">
        <v>17</v>
      </c>
      <c r="G923" s="9" t="s">
        <v>1679</v>
      </c>
      <c r="H923" s="13" t="s">
        <v>188</v>
      </c>
      <c r="I923" s="17" t="s">
        <v>20</v>
      </c>
      <c r="J923" s="9" t="s">
        <v>21</v>
      </c>
      <c r="K923" s="9" t="s">
        <v>137</v>
      </c>
      <c r="L923" s="9"/>
      <c r="M923" s="9"/>
    </row>
    <row r="924" spans="1:13" hidden="1">
      <c r="A924" s="11">
        <v>301927463</v>
      </c>
      <c r="B924" s="7" t="s">
        <v>1735</v>
      </c>
      <c r="C924" s="7" t="s">
        <v>1736</v>
      </c>
      <c r="D924" s="7" t="s">
        <v>1662</v>
      </c>
      <c r="E924" s="11"/>
      <c r="F924" s="7" t="s">
        <v>17</v>
      </c>
      <c r="G924" s="7" t="s">
        <v>807</v>
      </c>
      <c r="H924" s="13" t="s">
        <v>188</v>
      </c>
      <c r="I924" s="17" t="s">
        <v>20</v>
      </c>
      <c r="J924" s="9" t="s">
        <v>21</v>
      </c>
      <c r="K924" s="9" t="s">
        <v>369</v>
      </c>
      <c r="L924" s="9"/>
      <c r="M924" s="9"/>
    </row>
    <row r="925" spans="1:13" hidden="1">
      <c r="A925" s="6">
        <v>305082315</v>
      </c>
      <c r="B925" s="7" t="s">
        <v>1737</v>
      </c>
      <c r="C925" s="7" t="s">
        <v>1738</v>
      </c>
      <c r="D925" s="7" t="s">
        <v>1662</v>
      </c>
      <c r="E925" s="8"/>
      <c r="F925" s="8" t="s">
        <v>17</v>
      </c>
      <c r="G925" s="8" t="s">
        <v>1663</v>
      </c>
      <c r="H925" s="8" t="s">
        <v>1440</v>
      </c>
      <c r="I925" s="8" t="s">
        <v>20</v>
      </c>
      <c r="J925" s="8" t="s">
        <v>21</v>
      </c>
      <c r="K925" s="8" t="s">
        <v>714</v>
      </c>
      <c r="L925" s="8"/>
      <c r="M925" s="8"/>
    </row>
    <row r="926" spans="1:13" hidden="1">
      <c r="A926" s="7">
        <v>31613261</v>
      </c>
      <c r="B926" s="7" t="s">
        <v>936</v>
      </c>
      <c r="C926" s="7" t="s">
        <v>522</v>
      </c>
      <c r="D926" s="6" t="s">
        <v>1662</v>
      </c>
      <c r="E926" s="68"/>
      <c r="F926" s="7" t="s">
        <v>17</v>
      </c>
      <c r="G926" s="19" t="s">
        <v>1665</v>
      </c>
      <c r="H926" s="19" t="s">
        <v>1666</v>
      </c>
      <c r="I926" s="19" t="s">
        <v>20</v>
      </c>
      <c r="J926" s="19" t="s">
        <v>21</v>
      </c>
      <c r="K926" s="19" t="s">
        <v>335</v>
      </c>
      <c r="L926" s="9"/>
      <c r="M926" s="9"/>
    </row>
    <row r="927" spans="1:13" hidden="1">
      <c r="A927" s="30">
        <v>307612747</v>
      </c>
      <c r="B927" s="8" t="s">
        <v>1739</v>
      </c>
      <c r="C927" s="8" t="s">
        <v>153</v>
      </c>
      <c r="D927" s="21" t="s">
        <v>1662</v>
      </c>
      <c r="E927" s="30"/>
      <c r="F927" s="8" t="s">
        <v>17</v>
      </c>
      <c r="G927" s="8" t="s">
        <v>818</v>
      </c>
      <c r="H927" s="8" t="s">
        <v>819</v>
      </c>
      <c r="I927" s="8" t="s">
        <v>20</v>
      </c>
      <c r="J927" s="8" t="s">
        <v>21</v>
      </c>
      <c r="K927" s="8" t="s">
        <v>820</v>
      </c>
      <c r="L927" s="8"/>
      <c r="M927" s="8"/>
    </row>
    <row r="928" spans="1:13" hidden="1">
      <c r="A928" s="30">
        <v>53317376</v>
      </c>
      <c r="B928" s="7" t="s">
        <v>1740</v>
      </c>
      <c r="C928" s="7" t="s">
        <v>1741</v>
      </c>
      <c r="D928" s="7" t="s">
        <v>1662</v>
      </c>
      <c r="E928" s="30"/>
      <c r="F928" s="7" t="s">
        <v>17</v>
      </c>
      <c r="G928" s="7" t="s">
        <v>1679</v>
      </c>
      <c r="H928" s="13" t="s">
        <v>188</v>
      </c>
      <c r="I928" s="17" t="s">
        <v>20</v>
      </c>
      <c r="J928" s="9" t="s">
        <v>21</v>
      </c>
      <c r="K928" s="9" t="s">
        <v>137</v>
      </c>
      <c r="L928" s="9"/>
      <c r="M928" s="9"/>
    </row>
    <row r="929" spans="1:13" hidden="1">
      <c r="A929" s="30">
        <v>301636361</v>
      </c>
      <c r="B929" s="7" t="s">
        <v>331</v>
      </c>
      <c r="C929" s="7" t="s">
        <v>68</v>
      </c>
      <c r="D929" s="7" t="s">
        <v>1662</v>
      </c>
      <c r="E929" s="30"/>
      <c r="F929" s="7" t="s">
        <v>17</v>
      </c>
      <c r="G929" s="7" t="s">
        <v>1072</v>
      </c>
      <c r="H929" s="13" t="s">
        <v>188</v>
      </c>
      <c r="I929" s="17" t="s">
        <v>20</v>
      </c>
      <c r="J929" s="9" t="s">
        <v>21</v>
      </c>
      <c r="K929" s="9" t="s">
        <v>1073</v>
      </c>
      <c r="L929" s="8"/>
      <c r="M929" s="9"/>
    </row>
    <row r="930" spans="1:13" hidden="1">
      <c r="A930" s="12">
        <v>26363085</v>
      </c>
      <c r="B930" s="9" t="s">
        <v>1742</v>
      </c>
      <c r="C930" s="9" t="s">
        <v>1743</v>
      </c>
      <c r="D930" s="9" t="s">
        <v>1662</v>
      </c>
      <c r="E930" s="12"/>
      <c r="F930" s="9" t="s">
        <v>17</v>
      </c>
      <c r="G930" s="9" t="s">
        <v>1744</v>
      </c>
      <c r="H930" s="13" t="s">
        <v>1745</v>
      </c>
      <c r="I930" s="17" t="s">
        <v>20</v>
      </c>
      <c r="J930" s="9" t="s">
        <v>21</v>
      </c>
      <c r="K930" s="9" t="s">
        <v>1746</v>
      </c>
      <c r="L930" s="9"/>
      <c r="M930" s="9"/>
    </row>
    <row r="931" spans="1:13" hidden="1">
      <c r="A931" s="12">
        <v>32179798</v>
      </c>
      <c r="B931" s="9" t="s">
        <v>1747</v>
      </c>
      <c r="C931" s="9" t="s">
        <v>341</v>
      </c>
      <c r="D931" s="9" t="s">
        <v>1662</v>
      </c>
      <c r="E931" s="12"/>
      <c r="F931" s="9" t="s">
        <v>17</v>
      </c>
      <c r="G931" s="9" t="s">
        <v>1679</v>
      </c>
      <c r="H931" s="13" t="s">
        <v>560</v>
      </c>
      <c r="I931" s="17" t="s">
        <v>20</v>
      </c>
      <c r="J931" s="9" t="s">
        <v>21</v>
      </c>
      <c r="K931" s="9" t="s">
        <v>137</v>
      </c>
      <c r="L931" s="9"/>
      <c r="M931" s="9"/>
    </row>
    <row r="932" spans="1:13" hidden="1">
      <c r="A932" s="6">
        <v>200384717</v>
      </c>
      <c r="B932" s="7" t="s">
        <v>1748</v>
      </c>
      <c r="C932" s="7" t="s">
        <v>1051</v>
      </c>
      <c r="D932" s="7" t="s">
        <v>1662</v>
      </c>
      <c r="E932" s="8"/>
      <c r="F932" s="8" t="s">
        <v>17</v>
      </c>
      <c r="G932" s="8" t="s">
        <v>1663</v>
      </c>
      <c r="H932" s="8" t="s">
        <v>1440</v>
      </c>
      <c r="I932" s="8" t="s">
        <v>20</v>
      </c>
      <c r="J932" s="8" t="s">
        <v>21</v>
      </c>
      <c r="K932" s="8" t="s">
        <v>714</v>
      </c>
      <c r="L932" s="8"/>
      <c r="M932" s="8"/>
    </row>
    <row r="933" spans="1:13" hidden="1">
      <c r="A933" s="46">
        <v>24025199</v>
      </c>
      <c r="B933" s="20" t="s">
        <v>1749</v>
      </c>
      <c r="C933" s="20" t="s">
        <v>179</v>
      </c>
      <c r="D933" s="21" t="s">
        <v>1662</v>
      </c>
      <c r="E933" s="8"/>
      <c r="F933" s="8" t="s">
        <v>17</v>
      </c>
      <c r="G933" s="8" t="s">
        <v>828</v>
      </c>
      <c r="H933" s="8" t="s">
        <v>829</v>
      </c>
      <c r="I933" s="8" t="s">
        <v>20</v>
      </c>
      <c r="J933" s="8" t="s">
        <v>21</v>
      </c>
      <c r="K933" s="8" t="s">
        <v>830</v>
      </c>
      <c r="L933" s="9"/>
      <c r="M933" s="9"/>
    </row>
    <row r="934" spans="1:13" hidden="1">
      <c r="A934" s="11">
        <v>317733020</v>
      </c>
      <c r="B934" s="7" t="s">
        <v>1750</v>
      </c>
      <c r="C934" s="7" t="s">
        <v>248</v>
      </c>
      <c r="D934" s="7" t="s">
        <v>1662</v>
      </c>
      <c r="E934" s="11"/>
      <c r="F934" s="7" t="s">
        <v>857</v>
      </c>
      <c r="G934" s="7" t="s">
        <v>1751</v>
      </c>
      <c r="H934" s="13" t="s">
        <v>879</v>
      </c>
      <c r="I934" s="17" t="s">
        <v>20</v>
      </c>
      <c r="J934" s="9" t="s">
        <v>21</v>
      </c>
      <c r="K934" s="9" t="s">
        <v>1020</v>
      </c>
      <c r="L934" s="9"/>
      <c r="M934" s="9"/>
    </row>
    <row r="935" spans="1:13" hidden="1">
      <c r="A935" s="30">
        <v>56654221</v>
      </c>
      <c r="B935" s="8" t="s">
        <v>341</v>
      </c>
      <c r="C935" s="8" t="s">
        <v>529</v>
      </c>
      <c r="D935" s="21" t="s">
        <v>1662</v>
      </c>
      <c r="E935" s="30"/>
      <c r="F935" s="8" t="s">
        <v>17</v>
      </c>
      <c r="G935" s="8" t="s">
        <v>912</v>
      </c>
      <c r="H935" s="13" t="s">
        <v>188</v>
      </c>
      <c r="I935" s="17" t="s">
        <v>20</v>
      </c>
      <c r="J935" s="9" t="s">
        <v>21</v>
      </c>
      <c r="K935" s="9" t="s">
        <v>913</v>
      </c>
      <c r="L935" s="9"/>
      <c r="M935" s="8"/>
    </row>
    <row r="936" spans="1:13" hidden="1">
      <c r="A936" s="30">
        <v>309074276</v>
      </c>
      <c r="B936" s="7" t="s">
        <v>1752</v>
      </c>
      <c r="C936" s="7" t="s">
        <v>1093</v>
      </c>
      <c r="D936" s="7" t="s">
        <v>1662</v>
      </c>
      <c r="E936" s="30"/>
      <c r="F936" s="7" t="s">
        <v>17</v>
      </c>
      <c r="G936" s="7" t="s">
        <v>1753</v>
      </c>
      <c r="H936" s="8" t="s">
        <v>1754</v>
      </c>
      <c r="I936" s="8" t="s">
        <v>20</v>
      </c>
      <c r="J936" s="8" t="s">
        <v>21</v>
      </c>
      <c r="K936" s="8" t="s">
        <v>251</v>
      </c>
      <c r="L936" s="9"/>
      <c r="M936" s="9"/>
    </row>
    <row r="937" spans="1:13" hidden="1">
      <c r="A937" s="7">
        <v>309074276</v>
      </c>
      <c r="B937" s="7" t="s">
        <v>1752</v>
      </c>
      <c r="C937" s="7" t="s">
        <v>1093</v>
      </c>
      <c r="D937" s="6" t="s">
        <v>1662</v>
      </c>
      <c r="E937" s="68"/>
      <c r="F937" s="7" t="s">
        <v>17</v>
      </c>
      <c r="G937" s="19" t="s">
        <v>1665</v>
      </c>
      <c r="H937" s="19" t="s">
        <v>1666</v>
      </c>
      <c r="I937" s="19" t="s">
        <v>20</v>
      </c>
      <c r="J937" s="19" t="s">
        <v>21</v>
      </c>
      <c r="K937" s="19" t="s">
        <v>335</v>
      </c>
      <c r="L937" s="8"/>
      <c r="M937" s="9"/>
    </row>
    <row r="938" spans="1:13" hidden="1">
      <c r="A938" s="30">
        <v>307343160</v>
      </c>
      <c r="B938" s="7" t="s">
        <v>1755</v>
      </c>
      <c r="C938" s="7" t="s">
        <v>129</v>
      </c>
      <c r="D938" s="7" t="s">
        <v>1662</v>
      </c>
      <c r="E938" s="30"/>
      <c r="F938" s="7" t="s">
        <v>17</v>
      </c>
      <c r="G938" s="7" t="s">
        <v>1756</v>
      </c>
      <c r="H938" s="13" t="s">
        <v>1757</v>
      </c>
      <c r="I938" s="8" t="s">
        <v>20</v>
      </c>
      <c r="J938" s="8" t="s">
        <v>21</v>
      </c>
      <c r="K938" s="8" t="s">
        <v>1758</v>
      </c>
      <c r="L938" s="9"/>
      <c r="M938" s="9"/>
    </row>
    <row r="939" spans="1:13" hidden="1">
      <c r="A939" s="12">
        <v>316706852</v>
      </c>
      <c r="B939" s="7" t="s">
        <v>1759</v>
      </c>
      <c r="C939" s="7" t="s">
        <v>1760</v>
      </c>
      <c r="D939" s="7" t="s">
        <v>1662</v>
      </c>
      <c r="E939" s="12"/>
      <c r="F939" s="7" t="s">
        <v>857</v>
      </c>
      <c r="G939" s="7" t="s">
        <v>1761</v>
      </c>
      <c r="H939" s="13" t="s">
        <v>858</v>
      </c>
      <c r="I939" s="17" t="s">
        <v>20</v>
      </c>
      <c r="J939" s="9" t="s">
        <v>21</v>
      </c>
      <c r="K939" s="9" t="s">
        <v>859</v>
      </c>
      <c r="L939" s="9"/>
      <c r="M939" s="8"/>
    </row>
    <row r="940" spans="1:13" hidden="1">
      <c r="A940" s="12">
        <v>32950875</v>
      </c>
      <c r="B940" s="9" t="s">
        <v>1762</v>
      </c>
      <c r="C940" s="9" t="s">
        <v>285</v>
      </c>
      <c r="D940" s="9" t="s">
        <v>1662</v>
      </c>
      <c r="E940" s="12"/>
      <c r="F940" s="9" t="s">
        <v>17</v>
      </c>
      <c r="G940" s="9" t="s">
        <v>360</v>
      </c>
      <c r="H940" s="13" t="s">
        <v>271</v>
      </c>
      <c r="I940" s="13" t="s">
        <v>20</v>
      </c>
      <c r="J940" s="13" t="s">
        <v>21</v>
      </c>
      <c r="K940" s="13" t="s">
        <v>1524</v>
      </c>
      <c r="L940" s="9"/>
      <c r="M940" s="9"/>
    </row>
    <row r="941" spans="1:13" hidden="1">
      <c r="A941" s="12">
        <v>212777098</v>
      </c>
      <c r="B941" s="9" t="s">
        <v>332</v>
      </c>
      <c r="C941" s="9" t="s">
        <v>68</v>
      </c>
      <c r="D941" s="9" t="s">
        <v>1662</v>
      </c>
      <c r="E941" s="12"/>
      <c r="F941" s="9" t="s">
        <v>17</v>
      </c>
      <c r="G941" s="9" t="s">
        <v>1732</v>
      </c>
      <c r="H941" s="8" t="s">
        <v>532</v>
      </c>
      <c r="I941" s="8" t="s">
        <v>20</v>
      </c>
      <c r="J941" s="8" t="s">
        <v>21</v>
      </c>
      <c r="K941" s="8" t="s">
        <v>184</v>
      </c>
      <c r="L941" s="8"/>
      <c r="M941" s="8" t="s">
        <v>1763</v>
      </c>
    </row>
    <row r="942" spans="1:13" hidden="1">
      <c r="A942" s="12">
        <v>27354562</v>
      </c>
      <c r="B942" s="9" t="s">
        <v>860</v>
      </c>
      <c r="C942" s="9" t="s">
        <v>1764</v>
      </c>
      <c r="D942" s="9" t="s">
        <v>1662</v>
      </c>
      <c r="E942" s="12"/>
      <c r="F942" s="9" t="s">
        <v>17</v>
      </c>
      <c r="G942" s="9" t="s">
        <v>1679</v>
      </c>
      <c r="H942" s="13" t="s">
        <v>188</v>
      </c>
      <c r="I942" s="17" t="s">
        <v>20</v>
      </c>
      <c r="J942" s="9" t="s">
        <v>21</v>
      </c>
      <c r="K942" s="9" t="s">
        <v>137</v>
      </c>
      <c r="L942" s="9"/>
      <c r="M942" s="9"/>
    </row>
    <row r="943" spans="1:13" hidden="1">
      <c r="A943" s="11">
        <v>309536464</v>
      </c>
      <c r="B943" s="7" t="s">
        <v>355</v>
      </c>
      <c r="C943" s="7" t="s">
        <v>29</v>
      </c>
      <c r="D943" s="7" t="s">
        <v>1662</v>
      </c>
      <c r="E943" s="11"/>
      <c r="F943" s="7" t="s">
        <v>17</v>
      </c>
      <c r="G943" s="7" t="s">
        <v>1679</v>
      </c>
      <c r="H943" s="13" t="s">
        <v>188</v>
      </c>
      <c r="I943" s="17" t="s">
        <v>20</v>
      </c>
      <c r="J943" s="9" t="s">
        <v>21</v>
      </c>
      <c r="K943" s="9" t="s">
        <v>137</v>
      </c>
      <c r="L943" s="8"/>
      <c r="M943" s="9"/>
    </row>
    <row r="944" spans="1:13" hidden="1">
      <c r="A944" s="30">
        <v>40009169</v>
      </c>
      <c r="B944" s="8" t="s">
        <v>355</v>
      </c>
      <c r="C944" s="8" t="s">
        <v>14</v>
      </c>
      <c r="D944" s="21" t="s">
        <v>1662</v>
      </c>
      <c r="E944" s="30"/>
      <c r="F944" s="8" t="s">
        <v>17</v>
      </c>
      <c r="G944" s="8" t="s">
        <v>1732</v>
      </c>
      <c r="H944" s="8" t="s">
        <v>532</v>
      </c>
      <c r="I944" s="8" t="s">
        <v>20</v>
      </c>
      <c r="J944" s="8" t="s">
        <v>21</v>
      </c>
      <c r="K944" s="8" t="s">
        <v>184</v>
      </c>
      <c r="L944" s="9"/>
      <c r="M944" s="9"/>
    </row>
    <row r="945" spans="1:13" hidden="1">
      <c r="A945" s="30">
        <v>316792647</v>
      </c>
      <c r="B945" s="7" t="s">
        <v>1765</v>
      </c>
      <c r="C945" s="7" t="s">
        <v>164</v>
      </c>
      <c r="D945" s="7" t="s">
        <v>1662</v>
      </c>
      <c r="E945" s="30" t="s">
        <v>17</v>
      </c>
      <c r="F945" s="7" t="s">
        <v>857</v>
      </c>
      <c r="G945" s="7" t="s">
        <v>1761</v>
      </c>
      <c r="H945" s="13" t="s">
        <v>858</v>
      </c>
      <c r="I945" s="17" t="s">
        <v>20</v>
      </c>
      <c r="J945" s="9" t="s">
        <v>21</v>
      </c>
      <c r="K945" s="9" t="s">
        <v>859</v>
      </c>
      <c r="L945" s="9"/>
      <c r="M945" s="9"/>
    </row>
    <row r="946" spans="1:13" hidden="1">
      <c r="A946" s="30">
        <v>25604083</v>
      </c>
      <c r="B946" s="7" t="s">
        <v>1766</v>
      </c>
      <c r="C946" s="7" t="s">
        <v>285</v>
      </c>
      <c r="D946" s="7" t="s">
        <v>1662</v>
      </c>
      <c r="E946" s="30"/>
      <c r="F946" s="7" t="s">
        <v>17</v>
      </c>
      <c r="G946" s="7" t="s">
        <v>1679</v>
      </c>
      <c r="H946" s="13" t="s">
        <v>188</v>
      </c>
      <c r="I946" s="17" t="s">
        <v>20</v>
      </c>
      <c r="J946" s="9" t="s">
        <v>21</v>
      </c>
      <c r="K946" s="9" t="s">
        <v>137</v>
      </c>
      <c r="L946" s="9"/>
      <c r="M946" s="9"/>
    </row>
    <row r="947" spans="1:13" hidden="1">
      <c r="A947" s="6">
        <v>39383583</v>
      </c>
      <c r="B947" s="7" t="s">
        <v>1767</v>
      </c>
      <c r="C947" s="7" t="s">
        <v>1768</v>
      </c>
      <c r="D947" s="7" t="s">
        <v>1662</v>
      </c>
      <c r="E947" s="8"/>
      <c r="F947" s="8" t="s">
        <v>17</v>
      </c>
      <c r="G947" s="8" t="s">
        <v>1663</v>
      </c>
      <c r="H947" s="8" t="s">
        <v>1440</v>
      </c>
      <c r="I947" s="8" t="s">
        <v>20</v>
      </c>
      <c r="J947" s="8" t="s">
        <v>21</v>
      </c>
      <c r="K947" s="8" t="s">
        <v>714</v>
      </c>
      <c r="L947" s="9"/>
      <c r="M947" s="8"/>
    </row>
    <row r="948" spans="1:13" hidden="1">
      <c r="A948" s="7">
        <v>311648703</v>
      </c>
      <c r="B948" s="7" t="s">
        <v>1769</v>
      </c>
      <c r="C948" s="7" t="s">
        <v>49</v>
      </c>
      <c r="D948" s="6" t="s">
        <v>1662</v>
      </c>
      <c r="E948" s="68"/>
      <c r="F948" s="7" t="s">
        <v>17</v>
      </c>
      <c r="G948" s="19" t="s">
        <v>1665</v>
      </c>
      <c r="H948" s="19" t="s">
        <v>1666</v>
      </c>
      <c r="I948" s="19" t="s">
        <v>20</v>
      </c>
      <c r="J948" s="19" t="s">
        <v>21</v>
      </c>
      <c r="K948" s="19" t="s">
        <v>335</v>
      </c>
      <c r="L948" s="9"/>
      <c r="M948" s="8"/>
    </row>
    <row r="949" spans="1:13" hidden="1">
      <c r="A949" s="12">
        <v>14370563</v>
      </c>
      <c r="B949" s="9" t="s">
        <v>1770</v>
      </c>
      <c r="C949" s="9" t="s">
        <v>776</v>
      </c>
      <c r="D949" s="9" t="s">
        <v>1662</v>
      </c>
      <c r="E949" s="12"/>
      <c r="F949" s="9" t="s">
        <v>17</v>
      </c>
      <c r="G949" s="9" t="s">
        <v>1744</v>
      </c>
      <c r="H949" s="13" t="s">
        <v>1745</v>
      </c>
      <c r="I949" s="17" t="s">
        <v>20</v>
      </c>
      <c r="J949" s="9" t="s">
        <v>21</v>
      </c>
      <c r="K949" s="9" t="s">
        <v>1746</v>
      </c>
      <c r="L949" s="8"/>
      <c r="M949" s="8"/>
    </row>
    <row r="950" spans="1:13" hidden="1">
      <c r="A950" s="11"/>
      <c r="B950" s="7" t="s">
        <v>1771</v>
      </c>
      <c r="C950" s="7" t="s">
        <v>77</v>
      </c>
      <c r="D950" s="7" t="s">
        <v>1662</v>
      </c>
      <c r="E950" s="11"/>
      <c r="F950" s="7" t="s">
        <v>17</v>
      </c>
      <c r="G950" s="7" t="s">
        <v>647</v>
      </c>
      <c r="H950" s="13" t="s">
        <v>188</v>
      </c>
      <c r="I950" s="17" t="s">
        <v>20</v>
      </c>
      <c r="J950" s="9" t="s">
        <v>21</v>
      </c>
      <c r="K950" s="9" t="s">
        <v>648</v>
      </c>
      <c r="L950" s="9"/>
      <c r="M950" s="8"/>
    </row>
    <row r="951" spans="1:13" hidden="1">
      <c r="A951" s="30">
        <v>54563747</v>
      </c>
      <c r="B951" s="7" t="s">
        <v>110</v>
      </c>
      <c r="C951" s="7" t="s">
        <v>971</v>
      </c>
      <c r="D951" s="7" t="s">
        <v>1662</v>
      </c>
      <c r="E951" s="30"/>
      <c r="F951" s="7" t="s">
        <v>17</v>
      </c>
      <c r="G951" s="7" t="s">
        <v>1072</v>
      </c>
      <c r="H951" s="13" t="s">
        <v>188</v>
      </c>
      <c r="I951" s="17" t="s">
        <v>20</v>
      </c>
      <c r="J951" s="9" t="s">
        <v>21</v>
      </c>
      <c r="K951" s="9" t="s">
        <v>1073</v>
      </c>
      <c r="L951" s="9"/>
      <c r="M951" s="8"/>
    </row>
    <row r="952" spans="1:13" hidden="1">
      <c r="A952" s="6">
        <v>207850561</v>
      </c>
      <c r="B952" s="7" t="s">
        <v>1772</v>
      </c>
      <c r="C952" s="7" t="s">
        <v>341</v>
      </c>
      <c r="D952" s="7" t="s">
        <v>1662</v>
      </c>
      <c r="E952" s="8"/>
      <c r="F952" s="8" t="s">
        <v>17</v>
      </c>
      <c r="G952" s="8" t="s">
        <v>1663</v>
      </c>
      <c r="H952" s="8" t="s">
        <v>1440</v>
      </c>
      <c r="I952" s="8" t="s">
        <v>20</v>
      </c>
      <c r="J952" s="8" t="s">
        <v>21</v>
      </c>
      <c r="K952" s="8" t="s">
        <v>714</v>
      </c>
      <c r="L952" s="8"/>
      <c r="M952" s="8"/>
    </row>
    <row r="953" spans="1:13" hidden="1">
      <c r="A953" s="12">
        <v>201024171</v>
      </c>
      <c r="B953" s="7" t="s">
        <v>950</v>
      </c>
      <c r="C953" s="7" t="s">
        <v>55</v>
      </c>
      <c r="D953" s="7" t="s">
        <v>1662</v>
      </c>
      <c r="E953" s="12"/>
      <c r="F953" s="7" t="s">
        <v>17</v>
      </c>
      <c r="G953" s="7" t="s">
        <v>1679</v>
      </c>
      <c r="H953" s="13" t="s">
        <v>136</v>
      </c>
      <c r="I953" s="17" t="s">
        <v>20</v>
      </c>
      <c r="J953" s="9" t="s">
        <v>21</v>
      </c>
      <c r="K953" s="9" t="s">
        <v>137</v>
      </c>
      <c r="L953" s="8"/>
      <c r="M953" s="8"/>
    </row>
    <row r="954" spans="1:13" hidden="1">
      <c r="A954" s="12">
        <v>325023745</v>
      </c>
      <c r="B954" s="9" t="s">
        <v>950</v>
      </c>
      <c r="C954" s="9" t="s">
        <v>1773</v>
      </c>
      <c r="D954" s="9" t="s">
        <v>1662</v>
      </c>
      <c r="E954" s="12"/>
      <c r="F954" s="9" t="s">
        <v>17</v>
      </c>
      <c r="G954" s="9" t="s">
        <v>1732</v>
      </c>
      <c r="H954" s="8" t="s">
        <v>532</v>
      </c>
      <c r="I954" s="8" t="s">
        <v>20</v>
      </c>
      <c r="J954" s="8" t="s">
        <v>21</v>
      </c>
      <c r="K954" s="8" t="s">
        <v>184</v>
      </c>
    </row>
    <row r="955" spans="1:13" hidden="1">
      <c r="A955" s="7">
        <v>325023745</v>
      </c>
      <c r="B955" s="7" t="s">
        <v>950</v>
      </c>
      <c r="C955" s="7" t="s">
        <v>1773</v>
      </c>
      <c r="D955" s="6" t="s">
        <v>1662</v>
      </c>
      <c r="E955" s="68"/>
      <c r="F955" s="7" t="s">
        <v>17</v>
      </c>
      <c r="G955" s="19" t="s">
        <v>1665</v>
      </c>
      <c r="H955" s="19" t="s">
        <v>1666</v>
      </c>
      <c r="I955" s="19" t="s">
        <v>20</v>
      </c>
      <c r="J955" s="19" t="s">
        <v>21</v>
      </c>
      <c r="K955" s="19" t="s">
        <v>335</v>
      </c>
      <c r="L955" s="8"/>
      <c r="M955" s="8"/>
    </row>
    <row r="956" spans="1:13" hidden="1">
      <c r="A956" s="12">
        <v>307021899</v>
      </c>
      <c r="B956" s="9" t="s">
        <v>1774</v>
      </c>
      <c r="C956" s="9" t="s">
        <v>156</v>
      </c>
      <c r="D956" s="9" t="s">
        <v>1662</v>
      </c>
      <c r="E956" s="12"/>
      <c r="F956" s="9" t="s">
        <v>17</v>
      </c>
      <c r="G956" s="9" t="s">
        <v>647</v>
      </c>
      <c r="H956" s="13" t="s">
        <v>136</v>
      </c>
      <c r="I956" s="17" t="s">
        <v>20</v>
      </c>
      <c r="J956" s="9" t="s">
        <v>21</v>
      </c>
      <c r="K956" s="9" t="s">
        <v>648</v>
      </c>
      <c r="L956" s="8"/>
      <c r="M956" s="9"/>
    </row>
    <row r="957" spans="1:13" hidden="1">
      <c r="A957" s="12">
        <v>308012095</v>
      </c>
      <c r="B957" s="9" t="s">
        <v>1774</v>
      </c>
      <c r="C957" s="9" t="s">
        <v>204</v>
      </c>
      <c r="D957" s="9" t="s">
        <v>1662</v>
      </c>
      <c r="E957" s="12"/>
      <c r="F957" s="9" t="s">
        <v>17</v>
      </c>
      <c r="G957" s="9" t="s">
        <v>1732</v>
      </c>
      <c r="H957" s="8" t="s">
        <v>532</v>
      </c>
      <c r="I957" s="8" t="s">
        <v>20</v>
      </c>
      <c r="J957" s="8" t="s">
        <v>21</v>
      </c>
      <c r="K957" s="8" t="s">
        <v>184</v>
      </c>
      <c r="L957" s="8"/>
      <c r="M957" s="8"/>
    </row>
    <row r="958" spans="1:13" hidden="1">
      <c r="A958" s="11">
        <v>208116483</v>
      </c>
      <c r="B958" s="7" t="s">
        <v>1775</v>
      </c>
      <c r="C958" s="7" t="s">
        <v>1776</v>
      </c>
      <c r="D958" s="7" t="s">
        <v>1662</v>
      </c>
      <c r="E958" s="11"/>
      <c r="F958" s="7" t="s">
        <v>17</v>
      </c>
      <c r="G958" s="7" t="s">
        <v>211</v>
      </c>
      <c r="H958" s="13" t="s">
        <v>212</v>
      </c>
      <c r="I958" s="17" t="s">
        <v>20</v>
      </c>
      <c r="J958" s="9" t="s">
        <v>21</v>
      </c>
      <c r="K958" s="9" t="s">
        <v>213</v>
      </c>
      <c r="L958" s="8"/>
      <c r="M958" s="8"/>
    </row>
    <row r="959" spans="1:13" hidden="1">
      <c r="A959" s="30" t="s">
        <v>1777</v>
      </c>
      <c r="B959" s="8" t="s">
        <v>1778</v>
      </c>
      <c r="C959" s="8" t="s">
        <v>1779</v>
      </c>
      <c r="D959" s="21" t="s">
        <v>1662</v>
      </c>
      <c r="E959" s="30" t="s">
        <v>17</v>
      </c>
      <c r="F959" s="8" t="s">
        <v>857</v>
      </c>
      <c r="G959" s="8" t="s">
        <v>1761</v>
      </c>
      <c r="H959" s="13" t="s">
        <v>858</v>
      </c>
      <c r="I959" s="9" t="s">
        <v>20</v>
      </c>
      <c r="J959" s="9" t="s">
        <v>21</v>
      </c>
      <c r="K959" s="9" t="s">
        <v>859</v>
      </c>
      <c r="L959" s="8"/>
      <c r="M959" s="8"/>
    </row>
    <row r="960" spans="1:13" hidden="1">
      <c r="A960" s="30">
        <v>4816476</v>
      </c>
      <c r="B960" s="7" t="s">
        <v>1780</v>
      </c>
      <c r="C960" s="7" t="s">
        <v>417</v>
      </c>
      <c r="D960" s="7" t="s">
        <v>1662</v>
      </c>
      <c r="E960" s="30"/>
      <c r="F960" s="7" t="s">
        <v>17</v>
      </c>
      <c r="G960" s="7" t="s">
        <v>1781</v>
      </c>
      <c r="H960" s="13" t="s">
        <v>1782</v>
      </c>
      <c r="I960" s="17" t="s">
        <v>20</v>
      </c>
      <c r="J960" s="9" t="s">
        <v>21</v>
      </c>
      <c r="K960" s="9" t="s">
        <v>1016</v>
      </c>
      <c r="L960" s="8"/>
      <c r="M960" s="8"/>
    </row>
    <row r="961" spans="1:13" hidden="1">
      <c r="A961" s="30">
        <v>317560886</v>
      </c>
      <c r="B961" s="7" t="s">
        <v>1783</v>
      </c>
      <c r="C961" s="7" t="s">
        <v>1784</v>
      </c>
      <c r="D961" s="7" t="s">
        <v>1662</v>
      </c>
      <c r="E961" s="30"/>
      <c r="F961" s="7" t="s">
        <v>17</v>
      </c>
      <c r="G961" s="7" t="s">
        <v>194</v>
      </c>
      <c r="H961" s="13" t="s">
        <v>195</v>
      </c>
      <c r="I961" s="9" t="s">
        <v>20</v>
      </c>
      <c r="J961" s="9" t="s">
        <v>21</v>
      </c>
      <c r="K961" s="9" t="s">
        <v>196</v>
      </c>
      <c r="L961" s="8"/>
      <c r="M961" s="8"/>
    </row>
    <row r="962" spans="1:13" hidden="1">
      <c r="A962" s="12" t="s">
        <v>1785</v>
      </c>
      <c r="B962" s="7" t="s">
        <v>1786</v>
      </c>
      <c r="C962" s="7" t="s">
        <v>670</v>
      </c>
      <c r="D962" s="7" t="s">
        <v>1662</v>
      </c>
      <c r="E962" s="12"/>
      <c r="F962" s="7" t="s">
        <v>17</v>
      </c>
      <c r="G962" s="7" t="s">
        <v>584</v>
      </c>
      <c r="H962" s="13" t="s">
        <v>1787</v>
      </c>
      <c r="I962" s="9" t="s">
        <v>20</v>
      </c>
      <c r="J962" s="9" t="s">
        <v>1788</v>
      </c>
      <c r="K962" s="9" t="s">
        <v>1789</v>
      </c>
      <c r="L962" s="8"/>
      <c r="M962" s="8"/>
    </row>
    <row r="963" spans="1:13" hidden="1">
      <c r="A963" s="12">
        <v>213119142</v>
      </c>
      <c r="B963" s="9" t="s">
        <v>1790</v>
      </c>
      <c r="C963" s="9" t="s">
        <v>81</v>
      </c>
      <c r="D963" s="9" t="s">
        <v>1662</v>
      </c>
      <c r="E963" s="12"/>
      <c r="F963" s="9" t="s">
        <v>17</v>
      </c>
      <c r="G963" s="9" t="s">
        <v>1732</v>
      </c>
      <c r="H963" s="8" t="s">
        <v>532</v>
      </c>
      <c r="I963" s="8" t="s">
        <v>20</v>
      </c>
      <c r="J963" s="8" t="s">
        <v>21</v>
      </c>
      <c r="K963" s="8" t="s">
        <v>184</v>
      </c>
      <c r="L963" s="8"/>
      <c r="M963" s="8"/>
    </row>
    <row r="964" spans="1:13" hidden="1">
      <c r="A964" s="12">
        <v>312949019</v>
      </c>
      <c r="B964" s="9" t="s">
        <v>1791</v>
      </c>
      <c r="C964" s="9" t="s">
        <v>1792</v>
      </c>
      <c r="D964" s="9" t="s">
        <v>1662</v>
      </c>
      <c r="E964" s="12"/>
      <c r="F964" s="9" t="s">
        <v>17</v>
      </c>
      <c r="G964" s="9" t="s">
        <v>1679</v>
      </c>
      <c r="H964" s="13" t="s">
        <v>1517</v>
      </c>
      <c r="I964" s="9" t="s">
        <v>20</v>
      </c>
      <c r="J964" s="9" t="s">
        <v>21</v>
      </c>
      <c r="K964" s="9" t="s">
        <v>137</v>
      </c>
      <c r="L964" s="8"/>
      <c r="M964" s="8"/>
    </row>
    <row r="965" spans="1:13" hidden="1">
      <c r="A965" s="12">
        <v>208385476</v>
      </c>
      <c r="B965" s="9" t="s">
        <v>1793</v>
      </c>
      <c r="C965" s="9" t="s">
        <v>542</v>
      </c>
      <c r="D965" s="9" t="s">
        <v>1662</v>
      </c>
      <c r="E965" s="12"/>
      <c r="F965" s="9" t="s">
        <v>17</v>
      </c>
      <c r="G965" s="9" t="s">
        <v>1744</v>
      </c>
      <c r="H965" s="13" t="s">
        <v>1745</v>
      </c>
      <c r="I965" s="9" t="s">
        <v>20</v>
      </c>
      <c r="J965" s="9" t="s">
        <v>21</v>
      </c>
      <c r="K965" s="9" t="s">
        <v>1746</v>
      </c>
      <c r="L965" s="8"/>
      <c r="M965" s="8"/>
    </row>
    <row r="966" spans="1:13" hidden="1">
      <c r="A966" s="7">
        <v>22054498</v>
      </c>
      <c r="B966" s="7" t="s">
        <v>1794</v>
      </c>
      <c r="C966" s="7" t="s">
        <v>1678</v>
      </c>
      <c r="D966" s="6" t="s">
        <v>1662</v>
      </c>
      <c r="E966" s="68"/>
      <c r="F966" s="7" t="s">
        <v>17</v>
      </c>
      <c r="G966" s="19" t="s">
        <v>1665</v>
      </c>
      <c r="H966" s="19" t="s">
        <v>1666</v>
      </c>
      <c r="I966" s="19" t="s">
        <v>20</v>
      </c>
      <c r="J966" s="19" t="s">
        <v>21</v>
      </c>
      <c r="K966" s="19" t="s">
        <v>335</v>
      </c>
      <c r="L966" s="8"/>
      <c r="M966" s="8"/>
    </row>
    <row r="967" spans="1:13" hidden="1">
      <c r="A967" s="11">
        <v>64519689</v>
      </c>
      <c r="B967" s="7" t="s">
        <v>1795</v>
      </c>
      <c r="C967" s="7" t="s">
        <v>88</v>
      </c>
      <c r="D967" s="7" t="s">
        <v>1662</v>
      </c>
      <c r="E967" s="11"/>
      <c r="F967" s="7" t="s">
        <v>17</v>
      </c>
      <c r="G967" s="7" t="s">
        <v>647</v>
      </c>
      <c r="H967" s="13" t="s">
        <v>136</v>
      </c>
      <c r="I967" s="9" t="s">
        <v>20</v>
      </c>
      <c r="J967" s="9" t="s">
        <v>21</v>
      </c>
      <c r="K967" s="9" t="s">
        <v>648</v>
      </c>
      <c r="L967" s="8"/>
      <c r="M967" s="8"/>
    </row>
    <row r="968" spans="1:13" hidden="1">
      <c r="A968" s="6">
        <v>203452156</v>
      </c>
      <c r="B968" s="7" t="s">
        <v>1796</v>
      </c>
      <c r="C968" s="7" t="s">
        <v>1797</v>
      </c>
      <c r="D968" s="7" t="s">
        <v>1662</v>
      </c>
      <c r="E968" s="8"/>
      <c r="F968" s="8" t="s">
        <v>17</v>
      </c>
      <c r="G968" s="8" t="s">
        <v>1663</v>
      </c>
      <c r="H968" s="8" t="s">
        <v>1440</v>
      </c>
      <c r="I968" s="8" t="s">
        <v>20</v>
      </c>
      <c r="J968" s="8" t="s">
        <v>21</v>
      </c>
      <c r="K968" s="8" t="s">
        <v>714</v>
      </c>
      <c r="L968" s="8"/>
      <c r="M968" s="8"/>
    </row>
    <row r="969" spans="1:13" hidden="1">
      <c r="A969" s="30">
        <v>212842330</v>
      </c>
      <c r="B969" s="8" t="s">
        <v>1798</v>
      </c>
      <c r="C969" s="8" t="s">
        <v>659</v>
      </c>
      <c r="D969" s="21" t="s">
        <v>1662</v>
      </c>
      <c r="E969" s="30"/>
      <c r="F969" s="8" t="s">
        <v>17</v>
      </c>
      <c r="G969" s="8" t="s">
        <v>1732</v>
      </c>
      <c r="H969" s="8" t="s">
        <v>532</v>
      </c>
      <c r="I969" s="8" t="s">
        <v>20</v>
      </c>
      <c r="J969" s="8" t="s">
        <v>21</v>
      </c>
      <c r="K969" s="8" t="s">
        <v>184</v>
      </c>
      <c r="L969" s="8"/>
      <c r="M969" s="8"/>
    </row>
    <row r="970" spans="1:13" hidden="1">
      <c r="A970" s="30">
        <v>9065723</v>
      </c>
      <c r="B970" s="7" t="s">
        <v>1799</v>
      </c>
      <c r="C970" s="7" t="s">
        <v>198</v>
      </c>
      <c r="D970" s="7" t="s">
        <v>1662</v>
      </c>
      <c r="E970" s="30"/>
      <c r="F970" s="7" t="s">
        <v>857</v>
      </c>
      <c r="G970" s="7" t="s">
        <v>1751</v>
      </c>
      <c r="H970" s="13" t="s">
        <v>879</v>
      </c>
      <c r="I970" s="9" t="s">
        <v>20</v>
      </c>
      <c r="J970" s="9" t="s">
        <v>21</v>
      </c>
      <c r="K970" s="9" t="s">
        <v>1020</v>
      </c>
      <c r="L970" s="8"/>
      <c r="M970" s="8"/>
    </row>
    <row r="971" spans="1:13" hidden="1">
      <c r="A971" s="30">
        <v>307188854</v>
      </c>
      <c r="B971" s="7" t="s">
        <v>1800</v>
      </c>
      <c r="C971" s="7" t="s">
        <v>29</v>
      </c>
      <c r="D971" s="7" t="s">
        <v>1662</v>
      </c>
      <c r="E971" s="30"/>
      <c r="F971" s="7" t="s">
        <v>17</v>
      </c>
      <c r="G971" s="7" t="s">
        <v>1682</v>
      </c>
      <c r="H971" s="13" t="s">
        <v>1710</v>
      </c>
      <c r="I971" s="9" t="s">
        <v>20</v>
      </c>
      <c r="J971" s="9" t="s">
        <v>21</v>
      </c>
      <c r="K971" s="9" t="s">
        <v>1683</v>
      </c>
      <c r="L971" s="8"/>
      <c r="M971" s="8"/>
    </row>
    <row r="972" spans="1:13" hidden="1">
      <c r="A972" s="6">
        <v>28013175</v>
      </c>
      <c r="B972" s="7" t="s">
        <v>1801</v>
      </c>
      <c r="C972" s="7" t="s">
        <v>24</v>
      </c>
      <c r="D972" s="7" t="s">
        <v>1662</v>
      </c>
      <c r="E972" s="8"/>
      <c r="F972" s="8" t="s">
        <v>17</v>
      </c>
      <c r="G972" s="8" t="s">
        <v>1663</v>
      </c>
      <c r="H972" s="8" t="s">
        <v>1440</v>
      </c>
      <c r="I972" s="8" t="s">
        <v>20</v>
      </c>
      <c r="J972" s="8" t="s">
        <v>21</v>
      </c>
      <c r="K972" s="8" t="s">
        <v>714</v>
      </c>
      <c r="L972" s="8"/>
      <c r="M972" s="8"/>
    </row>
    <row r="973" spans="1:13" hidden="1">
      <c r="A973" s="12">
        <v>312410814</v>
      </c>
      <c r="B973" s="7" t="s">
        <v>1802</v>
      </c>
      <c r="C973" s="7" t="s">
        <v>601</v>
      </c>
      <c r="D973" s="7" t="s">
        <v>1662</v>
      </c>
      <c r="E973" s="12"/>
      <c r="F973" s="7" t="s">
        <v>17</v>
      </c>
      <c r="G973" s="7" t="s">
        <v>1692</v>
      </c>
      <c r="H973" s="8" t="s">
        <v>893</v>
      </c>
      <c r="I973" s="8" t="s">
        <v>20</v>
      </c>
      <c r="J973" s="8" t="s">
        <v>21</v>
      </c>
      <c r="K973" s="8" t="s">
        <v>1693</v>
      </c>
      <c r="L973" s="8"/>
      <c r="M973" s="8"/>
    </row>
    <row r="974" spans="1:13" hidden="1">
      <c r="A974" s="6">
        <v>33930579</v>
      </c>
      <c r="B974" s="7" t="s">
        <v>1803</v>
      </c>
      <c r="C974" s="7" t="s">
        <v>1804</v>
      </c>
      <c r="D974" s="7" t="s">
        <v>1662</v>
      </c>
      <c r="E974" s="8"/>
      <c r="F974" s="8" t="s">
        <v>17</v>
      </c>
      <c r="G974" s="8" t="s">
        <v>1663</v>
      </c>
      <c r="H974" s="8" t="s">
        <v>1440</v>
      </c>
      <c r="I974" s="8" t="s">
        <v>20</v>
      </c>
      <c r="J974" s="8" t="s">
        <v>21</v>
      </c>
      <c r="K974" s="8" t="s">
        <v>714</v>
      </c>
      <c r="L974" s="8"/>
      <c r="M974" s="8"/>
    </row>
    <row r="975" spans="1:13" hidden="1">
      <c r="A975" s="12">
        <v>205358300</v>
      </c>
      <c r="B975" s="9" t="s">
        <v>1805</v>
      </c>
      <c r="C975" s="9" t="s">
        <v>88</v>
      </c>
      <c r="D975" s="9" t="s">
        <v>1662</v>
      </c>
      <c r="E975" s="12"/>
      <c r="F975" s="9" t="s">
        <v>17</v>
      </c>
      <c r="G975" s="9" t="s">
        <v>211</v>
      </c>
      <c r="H975" s="13" t="s">
        <v>212</v>
      </c>
      <c r="I975" s="9" t="s">
        <v>20</v>
      </c>
      <c r="J975" s="9" t="s">
        <v>21</v>
      </c>
      <c r="K975" s="9" t="s">
        <v>213</v>
      </c>
      <c r="L975" s="8"/>
      <c r="M975" s="8"/>
    </row>
    <row r="976" spans="1:13" hidden="1">
      <c r="A976" s="12">
        <v>321196987</v>
      </c>
      <c r="B976" s="9" t="s">
        <v>1806</v>
      </c>
      <c r="C976" s="9" t="s">
        <v>1089</v>
      </c>
      <c r="D976" s="9" t="s">
        <v>1662</v>
      </c>
      <c r="E976" s="12"/>
      <c r="F976" s="9" t="s">
        <v>17</v>
      </c>
      <c r="G976" s="9" t="s">
        <v>1732</v>
      </c>
      <c r="H976" s="8" t="s">
        <v>532</v>
      </c>
      <c r="I976" s="39" t="s">
        <v>552</v>
      </c>
      <c r="J976" s="8"/>
      <c r="K976" s="8"/>
      <c r="L976" s="8"/>
      <c r="M976" s="8"/>
    </row>
    <row r="977" spans="1:13" hidden="1">
      <c r="A977" s="6">
        <v>58534579</v>
      </c>
      <c r="B977" s="7" t="s">
        <v>1807</v>
      </c>
      <c r="C977" s="7" t="s">
        <v>1808</v>
      </c>
      <c r="D977" s="7" t="s">
        <v>1662</v>
      </c>
      <c r="E977" s="8"/>
      <c r="F977" s="8" t="s">
        <v>17</v>
      </c>
      <c r="G977" s="8" t="s">
        <v>1663</v>
      </c>
      <c r="H977" s="8" t="s">
        <v>1440</v>
      </c>
      <c r="I977" s="8" t="s">
        <v>20</v>
      </c>
      <c r="J977" s="8" t="s">
        <v>21</v>
      </c>
      <c r="K977" s="8" t="s">
        <v>714</v>
      </c>
      <c r="L977" s="8"/>
      <c r="M977" s="8"/>
    </row>
    <row r="978" spans="1:13" hidden="1">
      <c r="A978" s="6">
        <v>203996624</v>
      </c>
      <c r="B978" s="7" t="s">
        <v>1807</v>
      </c>
      <c r="C978" s="7" t="s">
        <v>1809</v>
      </c>
      <c r="D978" s="7" t="s">
        <v>1662</v>
      </c>
      <c r="E978" s="8"/>
      <c r="F978" s="8" t="s">
        <v>17</v>
      </c>
      <c r="G978" s="8" t="s">
        <v>1663</v>
      </c>
      <c r="H978" s="8" t="s">
        <v>1440</v>
      </c>
      <c r="I978" s="8" t="s">
        <v>20</v>
      </c>
      <c r="J978" s="8" t="s">
        <v>21</v>
      </c>
      <c r="K978" s="8" t="s">
        <v>714</v>
      </c>
      <c r="L978" s="8"/>
      <c r="M978" s="8"/>
    </row>
    <row r="979" spans="1:13" hidden="1">
      <c r="A979" s="12">
        <v>50497676</v>
      </c>
      <c r="B979" s="9" t="s">
        <v>1810</v>
      </c>
      <c r="C979" s="9" t="s">
        <v>86</v>
      </c>
      <c r="D979" s="9" t="s">
        <v>1662</v>
      </c>
      <c r="E979" s="12"/>
      <c r="F979" s="9" t="s">
        <v>17</v>
      </c>
      <c r="G979" s="9" t="s">
        <v>562</v>
      </c>
      <c r="H979" s="8" t="s">
        <v>563</v>
      </c>
      <c r="I979" s="8" t="s">
        <v>20</v>
      </c>
      <c r="J979" s="8" t="s">
        <v>21</v>
      </c>
      <c r="K979" s="8" t="s">
        <v>564</v>
      </c>
      <c r="L979" s="8"/>
      <c r="M979" s="8"/>
    </row>
    <row r="980" spans="1:13" hidden="1">
      <c r="A980" s="30" t="s">
        <v>1811</v>
      </c>
      <c r="B980" s="7" t="s">
        <v>1812</v>
      </c>
      <c r="C980" s="7" t="s">
        <v>638</v>
      </c>
      <c r="D980" s="7" t="s">
        <v>1662</v>
      </c>
      <c r="E980" s="30"/>
      <c r="F980" s="7" t="s">
        <v>17</v>
      </c>
      <c r="G980" s="7" t="s">
        <v>1725</v>
      </c>
      <c r="H980" s="8" t="s">
        <v>567</v>
      </c>
      <c r="I980" s="8" t="s">
        <v>20</v>
      </c>
      <c r="J980" s="8" t="s">
        <v>21</v>
      </c>
      <c r="K980" s="8" t="s">
        <v>830</v>
      </c>
      <c r="L980" s="8"/>
      <c r="M980" s="8"/>
    </row>
    <row r="981" spans="1:13" hidden="1">
      <c r="A981" s="11">
        <v>38258976</v>
      </c>
      <c r="B981" s="7" t="s">
        <v>1813</v>
      </c>
      <c r="C981" s="7" t="s">
        <v>748</v>
      </c>
      <c r="D981" s="7" t="s">
        <v>1662</v>
      </c>
      <c r="E981" s="11"/>
      <c r="F981" s="7" t="s">
        <v>857</v>
      </c>
      <c r="G981" s="7" t="s">
        <v>1761</v>
      </c>
      <c r="H981" s="13" t="s">
        <v>858</v>
      </c>
      <c r="I981" s="9" t="s">
        <v>20</v>
      </c>
      <c r="J981" s="9" t="s">
        <v>21</v>
      </c>
      <c r="K981" s="9" t="s">
        <v>859</v>
      </c>
      <c r="L981" s="8"/>
      <c r="M981" s="8"/>
    </row>
    <row r="982" spans="1:13" hidden="1">
      <c r="A982" s="30">
        <v>60877461</v>
      </c>
      <c r="B982" s="8" t="s">
        <v>1327</v>
      </c>
      <c r="C982" s="8" t="s">
        <v>332</v>
      </c>
      <c r="D982" s="21" t="s">
        <v>1662</v>
      </c>
      <c r="E982" s="30"/>
      <c r="F982" s="8" t="s">
        <v>17</v>
      </c>
      <c r="G982" s="8" t="s">
        <v>1814</v>
      </c>
      <c r="H982" s="13" t="s">
        <v>1690</v>
      </c>
      <c r="I982" s="9" t="s">
        <v>20</v>
      </c>
      <c r="J982" s="9" t="s">
        <v>21</v>
      </c>
      <c r="K982" s="9" t="s">
        <v>1508</v>
      </c>
      <c r="L982" s="8"/>
      <c r="M982" s="8"/>
    </row>
    <row r="983" spans="1:13" hidden="1">
      <c r="A983" s="6">
        <v>27571702</v>
      </c>
      <c r="B983" s="7" t="s">
        <v>1815</v>
      </c>
      <c r="C983" s="7" t="s">
        <v>1816</v>
      </c>
      <c r="D983" s="7" t="s">
        <v>1662</v>
      </c>
      <c r="E983" s="8"/>
      <c r="F983" s="8" t="s">
        <v>17</v>
      </c>
      <c r="G983" s="8" t="s">
        <v>1663</v>
      </c>
      <c r="H983" s="8" t="s">
        <v>1440</v>
      </c>
      <c r="I983" s="8" t="s">
        <v>20</v>
      </c>
      <c r="J983" s="8" t="s">
        <v>21</v>
      </c>
      <c r="K983" s="8" t="s">
        <v>714</v>
      </c>
      <c r="L983" s="8"/>
      <c r="M983" s="8"/>
    </row>
    <row r="984" spans="1:13" hidden="1">
      <c r="A984" s="30">
        <v>208343665</v>
      </c>
      <c r="B984" s="7" t="s">
        <v>1817</v>
      </c>
      <c r="C984" s="7" t="s">
        <v>627</v>
      </c>
      <c r="D984" s="7" t="s">
        <v>1662</v>
      </c>
      <c r="E984" s="30"/>
      <c r="F984" s="7" t="s">
        <v>17</v>
      </c>
      <c r="G984" s="7" t="s">
        <v>1756</v>
      </c>
      <c r="H984" s="13" t="s">
        <v>1757</v>
      </c>
      <c r="I984" s="8" t="s">
        <v>20</v>
      </c>
      <c r="J984" s="8" t="s">
        <v>21</v>
      </c>
      <c r="K984" s="8" t="s">
        <v>1758</v>
      </c>
      <c r="L984" s="8"/>
      <c r="M984" s="8"/>
    </row>
    <row r="985" spans="1:13" hidden="1">
      <c r="A985" s="30">
        <v>22014450</v>
      </c>
      <c r="B985" s="7" t="s">
        <v>1818</v>
      </c>
      <c r="C985" s="7" t="s">
        <v>529</v>
      </c>
      <c r="D985" s="7" t="s">
        <v>1662</v>
      </c>
      <c r="E985" s="30"/>
      <c r="F985" s="7" t="s">
        <v>17</v>
      </c>
      <c r="G985" s="7" t="s">
        <v>1744</v>
      </c>
      <c r="H985" s="13" t="s">
        <v>1745</v>
      </c>
      <c r="I985" s="9" t="s">
        <v>20</v>
      </c>
      <c r="J985" s="9" t="s">
        <v>21</v>
      </c>
      <c r="K985" s="9" t="s">
        <v>1746</v>
      </c>
      <c r="L985" s="8"/>
      <c r="M985" s="8"/>
    </row>
    <row r="986" spans="1:13" hidden="1">
      <c r="A986" s="12">
        <v>11094489</v>
      </c>
      <c r="B986" s="7" t="s">
        <v>1819</v>
      </c>
      <c r="C986" s="7" t="s">
        <v>156</v>
      </c>
      <c r="D986" s="7" t="s">
        <v>1662</v>
      </c>
      <c r="E986" s="12"/>
      <c r="F986" s="7" t="s">
        <v>17</v>
      </c>
      <c r="G986" s="7" t="s">
        <v>1814</v>
      </c>
      <c r="H986" s="13" t="s">
        <v>1690</v>
      </c>
      <c r="I986" s="9" t="s">
        <v>20</v>
      </c>
      <c r="J986" s="9" t="s">
        <v>21</v>
      </c>
      <c r="K986" s="9" t="s">
        <v>1508</v>
      </c>
      <c r="L986" s="8"/>
      <c r="M986" s="8"/>
    </row>
    <row r="987" spans="1:13" hidden="1">
      <c r="A987" s="12">
        <v>65920191</v>
      </c>
      <c r="B987" s="9" t="s">
        <v>1820</v>
      </c>
      <c r="C987" s="9" t="s">
        <v>198</v>
      </c>
      <c r="D987" s="9" t="s">
        <v>1662</v>
      </c>
      <c r="E987" s="12"/>
      <c r="F987" s="9" t="s">
        <v>17</v>
      </c>
      <c r="G987" s="9" t="s">
        <v>1679</v>
      </c>
      <c r="H987" s="13" t="s">
        <v>913</v>
      </c>
      <c r="I987" s="9" t="s">
        <v>20</v>
      </c>
      <c r="J987" s="9" t="s">
        <v>21</v>
      </c>
      <c r="K987" s="9" t="s">
        <v>137</v>
      </c>
      <c r="L987" s="8"/>
      <c r="M987" s="8"/>
    </row>
    <row r="988" spans="1:13" hidden="1">
      <c r="A988" s="6">
        <v>49833353</v>
      </c>
      <c r="B988" s="7" t="s">
        <v>1821</v>
      </c>
      <c r="C988" s="7" t="s">
        <v>1821</v>
      </c>
      <c r="D988" s="7" t="s">
        <v>1662</v>
      </c>
      <c r="E988" s="8"/>
      <c r="F988" s="8" t="s">
        <v>17</v>
      </c>
      <c r="G988" s="8" t="s">
        <v>1663</v>
      </c>
      <c r="H988" s="8" t="s">
        <v>1440</v>
      </c>
      <c r="I988" s="8" t="s">
        <v>20</v>
      </c>
      <c r="J988" s="8" t="s">
        <v>21</v>
      </c>
      <c r="K988" s="8" t="s">
        <v>714</v>
      </c>
      <c r="L988" s="8"/>
      <c r="M988" s="8"/>
    </row>
    <row r="989" spans="1:13" hidden="1">
      <c r="A989" s="11" t="s">
        <v>1822</v>
      </c>
      <c r="B989" s="8" t="s">
        <v>1821</v>
      </c>
      <c r="C989" s="8" t="s">
        <v>1748</v>
      </c>
      <c r="D989" s="8" t="s">
        <v>1662</v>
      </c>
      <c r="E989" s="8"/>
      <c r="F989" s="8" t="s">
        <v>17</v>
      </c>
      <c r="G989" s="8" t="s">
        <v>788</v>
      </c>
      <c r="H989" s="8" t="s">
        <v>789</v>
      </c>
      <c r="I989" s="8" t="s">
        <v>20</v>
      </c>
      <c r="J989" s="8" t="s">
        <v>21</v>
      </c>
      <c r="K989" s="8" t="s">
        <v>790</v>
      </c>
      <c r="L989" s="8"/>
      <c r="M989" s="8"/>
    </row>
    <row r="990" spans="1:13" hidden="1">
      <c r="A990" s="6">
        <v>36884153</v>
      </c>
      <c r="B990" s="7" t="s">
        <v>1823</v>
      </c>
      <c r="C990" s="7" t="s">
        <v>1824</v>
      </c>
      <c r="D990" s="7" t="s">
        <v>1662</v>
      </c>
      <c r="E990" s="8"/>
      <c r="F990" s="8" t="s">
        <v>17</v>
      </c>
      <c r="G990" s="8" t="s">
        <v>1663</v>
      </c>
      <c r="H990" s="8" t="s">
        <v>1440</v>
      </c>
      <c r="I990" s="8" t="s">
        <v>20</v>
      </c>
      <c r="J990" s="8" t="s">
        <v>21</v>
      </c>
      <c r="K990" s="8" t="s">
        <v>714</v>
      </c>
      <c r="L990" s="8"/>
      <c r="M990" s="8"/>
    </row>
    <row r="991" spans="1:13" hidden="1">
      <c r="A991" s="12">
        <v>32275836</v>
      </c>
      <c r="B991" s="9" t="s">
        <v>1825</v>
      </c>
      <c r="C991" s="9" t="s">
        <v>780</v>
      </c>
      <c r="D991" s="9" t="s">
        <v>1662</v>
      </c>
      <c r="E991" s="12"/>
      <c r="F991" s="9" t="s">
        <v>17</v>
      </c>
      <c r="G991" s="9" t="s">
        <v>1732</v>
      </c>
      <c r="H991" s="8" t="s">
        <v>532</v>
      </c>
      <c r="I991" s="8" t="s">
        <v>20</v>
      </c>
      <c r="J991" s="8" t="s">
        <v>21</v>
      </c>
      <c r="K991" s="8" t="s">
        <v>184</v>
      </c>
      <c r="L991" s="8"/>
      <c r="M991" s="8"/>
    </row>
    <row r="992" spans="1:13" hidden="1">
      <c r="A992" s="11" t="s">
        <v>1826</v>
      </c>
      <c r="B992" s="8" t="s">
        <v>1049</v>
      </c>
      <c r="C992" s="8" t="s">
        <v>1827</v>
      </c>
      <c r="D992" s="8" t="s">
        <v>1662</v>
      </c>
      <c r="E992" s="8"/>
      <c r="F992" s="8" t="s">
        <v>17</v>
      </c>
      <c r="G992" s="8" t="s">
        <v>788</v>
      </c>
      <c r="H992" s="8" t="s">
        <v>789</v>
      </c>
      <c r="I992" s="8" t="s">
        <v>20</v>
      </c>
      <c r="J992" s="8" t="s">
        <v>21</v>
      </c>
      <c r="K992" s="8" t="s">
        <v>790</v>
      </c>
      <c r="L992" s="8"/>
      <c r="M992" s="8"/>
    </row>
    <row r="993" spans="1:13" hidden="1">
      <c r="A993" s="6">
        <v>206721854</v>
      </c>
      <c r="B993" s="7" t="s">
        <v>1828</v>
      </c>
      <c r="C993" s="7" t="s">
        <v>1829</v>
      </c>
      <c r="D993" s="7" t="s">
        <v>1662</v>
      </c>
      <c r="E993" s="8"/>
      <c r="F993" s="8" t="s">
        <v>17</v>
      </c>
      <c r="G993" s="8" t="s">
        <v>1663</v>
      </c>
      <c r="H993" s="8" t="s">
        <v>1440</v>
      </c>
      <c r="I993" s="8" t="s">
        <v>20</v>
      </c>
      <c r="J993" s="8" t="s">
        <v>21</v>
      </c>
      <c r="K993" s="8" t="s">
        <v>714</v>
      </c>
      <c r="L993" s="8"/>
      <c r="M993" s="8"/>
    </row>
    <row r="994" spans="1:13" hidden="1">
      <c r="A994" s="12">
        <v>23629025</v>
      </c>
      <c r="B994" s="9" t="s">
        <v>1830</v>
      </c>
      <c r="C994" s="9" t="s">
        <v>525</v>
      </c>
      <c r="D994" s="9" t="s">
        <v>1662</v>
      </c>
      <c r="E994" s="12"/>
      <c r="F994" s="9" t="s">
        <v>17</v>
      </c>
      <c r="G994" s="9" t="s">
        <v>1781</v>
      </c>
      <c r="H994" s="13" t="s">
        <v>1782</v>
      </c>
      <c r="I994" s="17" t="s">
        <v>20</v>
      </c>
      <c r="J994" s="9" t="s">
        <v>21</v>
      </c>
      <c r="K994" s="9" t="s">
        <v>1016</v>
      </c>
      <c r="L994" s="8"/>
      <c r="M994" s="8"/>
    </row>
    <row r="995" spans="1:13" hidden="1">
      <c r="A995" s="11">
        <v>23629025</v>
      </c>
      <c r="B995" s="7" t="s">
        <v>1830</v>
      </c>
      <c r="C995" s="7" t="s">
        <v>494</v>
      </c>
      <c r="D995" s="7" t="s">
        <v>1662</v>
      </c>
      <c r="E995" s="11"/>
      <c r="F995" s="7" t="s">
        <v>17</v>
      </c>
      <c r="G995" s="7" t="s">
        <v>1831</v>
      </c>
      <c r="H995" s="13" t="s">
        <v>1716</v>
      </c>
      <c r="I995" s="9" t="s">
        <v>20</v>
      </c>
      <c r="J995" s="9" t="s">
        <v>21</v>
      </c>
      <c r="K995" s="9" t="s">
        <v>1717</v>
      </c>
      <c r="L995" s="8"/>
      <c r="M995" s="8"/>
    </row>
    <row r="996" spans="1:13" hidden="1">
      <c r="A996" s="6">
        <v>31701048</v>
      </c>
      <c r="B996" s="7" t="s">
        <v>1832</v>
      </c>
      <c r="C996" s="7" t="s">
        <v>1833</v>
      </c>
      <c r="D996" s="7" t="s">
        <v>1662</v>
      </c>
      <c r="E996" s="8"/>
      <c r="F996" s="8" t="s">
        <v>17</v>
      </c>
      <c r="G996" s="8" t="s">
        <v>1663</v>
      </c>
      <c r="H996" s="8" t="s">
        <v>1440</v>
      </c>
      <c r="I996" s="8" t="s">
        <v>20</v>
      </c>
      <c r="J996" s="8" t="s">
        <v>21</v>
      </c>
      <c r="K996" s="8" t="s">
        <v>714</v>
      </c>
      <c r="L996" s="8"/>
      <c r="M996" s="8"/>
    </row>
    <row r="997" spans="1:13" hidden="1">
      <c r="A997" s="6">
        <v>34224220</v>
      </c>
      <c r="B997" s="7" t="s">
        <v>1832</v>
      </c>
      <c r="C997" s="7" t="s">
        <v>1834</v>
      </c>
      <c r="D997" s="7" t="s">
        <v>1662</v>
      </c>
      <c r="E997" s="8"/>
      <c r="F997" s="8" t="s">
        <v>17</v>
      </c>
      <c r="G997" s="8" t="s">
        <v>1663</v>
      </c>
      <c r="H997" s="8" t="s">
        <v>1440</v>
      </c>
      <c r="I997" s="8" t="s">
        <v>20</v>
      </c>
      <c r="J997" s="8" t="s">
        <v>21</v>
      </c>
      <c r="K997" s="8" t="s">
        <v>714</v>
      </c>
      <c r="L997" s="8"/>
      <c r="M997" s="8"/>
    </row>
    <row r="998" spans="1:13" hidden="1">
      <c r="A998" s="30">
        <v>314281593</v>
      </c>
      <c r="B998" s="8" t="s">
        <v>1835</v>
      </c>
      <c r="C998" s="8" t="s">
        <v>49</v>
      </c>
      <c r="D998" s="21" t="s">
        <v>1662</v>
      </c>
      <c r="E998" s="30"/>
      <c r="F998" s="8" t="s">
        <v>17</v>
      </c>
      <c r="G998" s="8" t="s">
        <v>360</v>
      </c>
      <c r="H998" s="13" t="s">
        <v>271</v>
      </c>
      <c r="I998" s="13" t="s">
        <v>20</v>
      </c>
      <c r="J998" s="13" t="s">
        <v>21</v>
      </c>
      <c r="K998" s="13" t="s">
        <v>1524</v>
      </c>
      <c r="L998" s="8"/>
      <c r="M998" s="8"/>
    </row>
    <row r="999" spans="1:13" hidden="1">
      <c r="A999" s="30">
        <v>51591592</v>
      </c>
      <c r="B999" s="7" t="s">
        <v>1836</v>
      </c>
      <c r="C999" s="7" t="s">
        <v>1837</v>
      </c>
      <c r="D999" s="7" t="s">
        <v>1662</v>
      </c>
      <c r="E999" s="30"/>
      <c r="F999" s="7" t="s">
        <v>17</v>
      </c>
      <c r="G999" s="7" t="s">
        <v>1781</v>
      </c>
      <c r="H999" s="13" t="s">
        <v>1782</v>
      </c>
      <c r="I999" s="17" t="s">
        <v>20</v>
      </c>
      <c r="J999" s="9" t="s">
        <v>21</v>
      </c>
      <c r="K999" s="9" t="s">
        <v>1016</v>
      </c>
      <c r="L999" s="8"/>
      <c r="M999" s="8"/>
    </row>
    <row r="1000" spans="1:13" hidden="1">
      <c r="A1000" s="30">
        <v>322880261</v>
      </c>
      <c r="B1000" s="7" t="s">
        <v>1838</v>
      </c>
      <c r="C1000" s="7" t="s">
        <v>129</v>
      </c>
      <c r="D1000" s="7" t="s">
        <v>1662</v>
      </c>
      <c r="E1000" s="30"/>
      <c r="F1000" s="7" t="s">
        <v>17</v>
      </c>
      <c r="G1000" s="7" t="s">
        <v>1732</v>
      </c>
      <c r="H1000" s="8" t="s">
        <v>532</v>
      </c>
      <c r="I1000" s="8" t="s">
        <v>20</v>
      </c>
      <c r="J1000" s="8" t="s">
        <v>21</v>
      </c>
      <c r="K1000" s="8" t="s">
        <v>184</v>
      </c>
    </row>
    <row r="1001" spans="1:13" hidden="1">
      <c r="A1001" s="12">
        <v>205834583</v>
      </c>
      <c r="B1001" s="7" t="s">
        <v>1838</v>
      </c>
      <c r="C1001" s="7" t="s">
        <v>705</v>
      </c>
      <c r="D1001" s="7" t="s">
        <v>1662</v>
      </c>
      <c r="E1001" s="12"/>
      <c r="F1001" s="7" t="s">
        <v>17</v>
      </c>
      <c r="G1001" s="7" t="s">
        <v>1732</v>
      </c>
      <c r="H1001" s="8" t="s">
        <v>532</v>
      </c>
      <c r="I1001" s="8" t="s">
        <v>20</v>
      </c>
      <c r="J1001" s="8" t="s">
        <v>21</v>
      </c>
      <c r="K1001" s="8" t="s">
        <v>184</v>
      </c>
    </row>
    <row r="1002" spans="1:13" hidden="1">
      <c r="A1002" s="7">
        <v>205834583</v>
      </c>
      <c r="B1002" s="7" t="s">
        <v>1838</v>
      </c>
      <c r="C1002" s="7" t="s">
        <v>705</v>
      </c>
      <c r="D1002" s="6" t="s">
        <v>1662</v>
      </c>
      <c r="E1002" s="68"/>
      <c r="F1002" s="7" t="s">
        <v>17</v>
      </c>
      <c r="G1002" s="19" t="s">
        <v>1665</v>
      </c>
      <c r="H1002" s="19" t="s">
        <v>1666</v>
      </c>
      <c r="I1002" s="19" t="s">
        <v>20</v>
      </c>
      <c r="J1002" s="19" t="s">
        <v>21</v>
      </c>
      <c r="K1002" s="19" t="s">
        <v>335</v>
      </c>
    </row>
    <row r="1003" spans="1:13" hidden="1">
      <c r="A1003" s="12">
        <v>300010014</v>
      </c>
      <c r="B1003" s="9" t="s">
        <v>1534</v>
      </c>
      <c r="C1003" s="9" t="s">
        <v>733</v>
      </c>
      <c r="D1003" s="9" t="s">
        <v>1662</v>
      </c>
      <c r="E1003" s="12"/>
      <c r="F1003" s="9" t="s">
        <v>17</v>
      </c>
      <c r="G1003" s="9" t="s">
        <v>1839</v>
      </c>
      <c r="H1003" s="13" t="s">
        <v>1615</v>
      </c>
      <c r="I1003" s="9" t="s">
        <v>20</v>
      </c>
      <c r="J1003" s="9" t="s">
        <v>21</v>
      </c>
      <c r="K1003" s="9" t="s">
        <v>1840</v>
      </c>
    </row>
    <row r="1004" spans="1:13" hidden="1">
      <c r="A1004" s="12">
        <v>38183380</v>
      </c>
      <c r="B1004" s="9" t="s">
        <v>1534</v>
      </c>
      <c r="C1004" s="9" t="s">
        <v>527</v>
      </c>
      <c r="D1004" s="9" t="s">
        <v>1662</v>
      </c>
      <c r="E1004" s="12"/>
      <c r="F1004" s="9" t="s">
        <v>17</v>
      </c>
      <c r="G1004" s="9" t="s">
        <v>1679</v>
      </c>
      <c r="H1004" s="13" t="s">
        <v>188</v>
      </c>
      <c r="I1004" s="9" t="s">
        <v>20</v>
      </c>
      <c r="J1004" s="9" t="s">
        <v>21</v>
      </c>
      <c r="K1004" s="9" t="s">
        <v>137</v>
      </c>
    </row>
    <row r="1005" spans="1:13" hidden="1">
      <c r="A1005" s="12">
        <v>21586920</v>
      </c>
      <c r="B1005" s="9" t="s">
        <v>1534</v>
      </c>
      <c r="C1005" s="9" t="s">
        <v>593</v>
      </c>
      <c r="D1005" s="9" t="s">
        <v>1662</v>
      </c>
      <c r="E1005" s="12"/>
      <c r="F1005" s="9" t="s">
        <v>17</v>
      </c>
      <c r="G1005" s="9" t="s">
        <v>1814</v>
      </c>
      <c r="H1005" s="13" t="s">
        <v>1690</v>
      </c>
      <c r="I1005" s="9" t="s">
        <v>20</v>
      </c>
      <c r="J1005" s="9" t="s">
        <v>21</v>
      </c>
      <c r="K1005" s="9" t="s">
        <v>1508</v>
      </c>
    </row>
    <row r="1006" spans="1:13" hidden="1">
      <c r="A1006" s="11" t="s">
        <v>1841</v>
      </c>
      <c r="B1006" s="7" t="s">
        <v>1842</v>
      </c>
      <c r="C1006" s="7" t="s">
        <v>164</v>
      </c>
      <c r="D1006" s="7" t="s">
        <v>1662</v>
      </c>
      <c r="E1006" s="11"/>
      <c r="F1006" s="7" t="s">
        <v>17</v>
      </c>
      <c r="G1006" s="7" t="s">
        <v>807</v>
      </c>
      <c r="H1006" s="13" t="s">
        <v>188</v>
      </c>
      <c r="I1006" s="9" t="s">
        <v>20</v>
      </c>
      <c r="J1006" s="9" t="s">
        <v>21</v>
      </c>
      <c r="K1006" s="9" t="s">
        <v>369</v>
      </c>
    </row>
    <row r="1007" spans="1:13" hidden="1">
      <c r="A1007" s="30">
        <v>21788088</v>
      </c>
      <c r="B1007" s="8" t="s">
        <v>1843</v>
      </c>
      <c r="C1007" s="8" t="s">
        <v>1844</v>
      </c>
      <c r="D1007" s="21" t="s">
        <v>1662</v>
      </c>
      <c r="E1007" s="30"/>
      <c r="F1007" s="8" t="s">
        <v>17</v>
      </c>
      <c r="G1007" s="8" t="s">
        <v>211</v>
      </c>
      <c r="H1007" s="13" t="s">
        <v>212</v>
      </c>
      <c r="I1007" s="9" t="s">
        <v>20</v>
      </c>
      <c r="J1007" s="9" t="s">
        <v>21</v>
      </c>
      <c r="K1007" s="9" t="s">
        <v>213</v>
      </c>
    </row>
    <row r="1008" spans="1:13" hidden="1">
      <c r="A1008" s="30">
        <v>308762335</v>
      </c>
      <c r="B1008" s="7" t="s">
        <v>1845</v>
      </c>
      <c r="C1008" s="7" t="s">
        <v>307</v>
      </c>
      <c r="D1008" s="7" t="s">
        <v>1662</v>
      </c>
      <c r="E1008" s="30"/>
      <c r="F1008" s="7" t="s">
        <v>17</v>
      </c>
      <c r="G1008" s="7" t="s">
        <v>647</v>
      </c>
      <c r="H1008" s="13" t="s">
        <v>188</v>
      </c>
      <c r="I1008" s="9" t="s">
        <v>20</v>
      </c>
      <c r="J1008" s="9" t="s">
        <v>21</v>
      </c>
      <c r="K1008" s="9" t="s">
        <v>648</v>
      </c>
    </row>
    <row r="1009" spans="1:11" hidden="1">
      <c r="A1009" s="30">
        <v>23853328</v>
      </c>
      <c r="B1009" s="7" t="s">
        <v>1341</v>
      </c>
      <c r="C1009" s="7" t="s">
        <v>123</v>
      </c>
      <c r="D1009" s="7" t="s">
        <v>1662</v>
      </c>
      <c r="E1009" s="30"/>
      <c r="F1009" s="7" t="s">
        <v>17</v>
      </c>
      <c r="G1009" s="7" t="s">
        <v>807</v>
      </c>
      <c r="H1009" s="13" t="s">
        <v>560</v>
      </c>
      <c r="I1009" s="9" t="s">
        <v>20</v>
      </c>
      <c r="J1009" s="9" t="s">
        <v>21</v>
      </c>
      <c r="K1009" s="9" t="s">
        <v>369</v>
      </c>
    </row>
    <row r="1010" spans="1:11" hidden="1">
      <c r="A1010" s="12">
        <v>25771346</v>
      </c>
      <c r="B1010" s="7" t="s">
        <v>1846</v>
      </c>
      <c r="C1010" s="7" t="s">
        <v>68</v>
      </c>
      <c r="D1010" s="7" t="s">
        <v>1662</v>
      </c>
      <c r="E1010" s="12"/>
      <c r="F1010" s="7" t="s">
        <v>17</v>
      </c>
      <c r="G1010" s="7" t="s">
        <v>1732</v>
      </c>
      <c r="H1010" s="8" t="s">
        <v>532</v>
      </c>
      <c r="I1010" s="8" t="s">
        <v>20</v>
      </c>
      <c r="J1010" s="8" t="s">
        <v>21</v>
      </c>
      <c r="K1010" s="8" t="s">
        <v>184</v>
      </c>
    </row>
    <row r="1011" spans="1:11" hidden="1">
      <c r="A1011" s="12">
        <v>7810153</v>
      </c>
      <c r="B1011" s="9" t="s">
        <v>1847</v>
      </c>
      <c r="C1011" s="9" t="s">
        <v>357</v>
      </c>
      <c r="D1011" s="9" t="s">
        <v>1662</v>
      </c>
      <c r="E1011" s="12"/>
      <c r="F1011" s="9" t="s">
        <v>17</v>
      </c>
      <c r="G1011" s="9" t="s">
        <v>1679</v>
      </c>
      <c r="H1011" s="13" t="s">
        <v>188</v>
      </c>
      <c r="I1011" s="9" t="s">
        <v>20</v>
      </c>
      <c r="J1011" s="9" t="s">
        <v>21</v>
      </c>
      <c r="K1011" s="9" t="s">
        <v>137</v>
      </c>
    </row>
    <row r="1012" spans="1:11" hidden="1">
      <c r="A1012" s="12">
        <v>25013020</v>
      </c>
      <c r="B1012" s="9" t="s">
        <v>1848</v>
      </c>
      <c r="C1012" s="9" t="s">
        <v>554</v>
      </c>
      <c r="D1012" s="9" t="s">
        <v>1662</v>
      </c>
      <c r="E1012" s="12" t="s">
        <v>17</v>
      </c>
      <c r="F1012" s="9" t="s">
        <v>857</v>
      </c>
      <c r="G1012" s="9" t="s">
        <v>1761</v>
      </c>
      <c r="H1012" s="13" t="s">
        <v>858</v>
      </c>
      <c r="I1012" s="9" t="s">
        <v>20</v>
      </c>
      <c r="J1012" s="9" t="s">
        <v>21</v>
      </c>
      <c r="K1012" s="9" t="s">
        <v>859</v>
      </c>
    </row>
    <row r="1013" spans="1:11" hidden="1">
      <c r="A1013" s="12">
        <v>2529456</v>
      </c>
      <c r="B1013" s="9" t="s">
        <v>1849</v>
      </c>
      <c r="C1013" s="9" t="s">
        <v>86</v>
      </c>
      <c r="D1013" s="9" t="s">
        <v>1662</v>
      </c>
      <c r="E1013" s="12"/>
      <c r="F1013" s="9" t="s">
        <v>17</v>
      </c>
      <c r="G1013" s="9" t="s">
        <v>211</v>
      </c>
      <c r="H1013" s="13" t="s">
        <v>212</v>
      </c>
      <c r="I1013" s="9" t="s">
        <v>20</v>
      </c>
      <c r="J1013" s="9" t="s">
        <v>21</v>
      </c>
      <c r="K1013" s="9" t="s">
        <v>213</v>
      </c>
    </row>
    <row r="1014" spans="1:11" ht="15" hidden="1" thickBot="1">
      <c r="A1014" s="69">
        <v>306395658</v>
      </c>
      <c r="B1014" s="52" t="s">
        <v>1849</v>
      </c>
      <c r="C1014" s="52" t="s">
        <v>896</v>
      </c>
      <c r="D1014" s="9" t="s">
        <v>1662</v>
      </c>
      <c r="E1014" s="12"/>
      <c r="F1014" s="9" t="s">
        <v>17</v>
      </c>
      <c r="G1014" s="9" t="s">
        <v>1850</v>
      </c>
      <c r="H1014" s="13" t="s">
        <v>1851</v>
      </c>
      <c r="I1014" s="9" t="s">
        <v>20</v>
      </c>
      <c r="J1014" s="9" t="s">
        <v>21</v>
      </c>
      <c r="K1014" s="9" t="s">
        <v>1345</v>
      </c>
    </row>
    <row r="1015" spans="1:11" hidden="1">
      <c r="A1015" s="11">
        <v>6788632</v>
      </c>
      <c r="B1015" s="7" t="s">
        <v>1637</v>
      </c>
      <c r="C1015" s="7" t="s">
        <v>1852</v>
      </c>
      <c r="D1015" s="7" t="s">
        <v>1662</v>
      </c>
      <c r="E1015" s="11"/>
      <c r="F1015" s="7" t="s">
        <v>17</v>
      </c>
      <c r="G1015" s="7" t="s">
        <v>807</v>
      </c>
      <c r="H1015" s="13" t="s">
        <v>188</v>
      </c>
      <c r="I1015" s="9" t="s">
        <v>20</v>
      </c>
      <c r="J1015" s="9" t="s">
        <v>21</v>
      </c>
      <c r="K1015" s="9" t="s">
        <v>369</v>
      </c>
    </row>
    <row r="1016" spans="1:11" hidden="1">
      <c r="A1016" s="30">
        <v>206137978</v>
      </c>
      <c r="B1016" s="8" t="s">
        <v>1853</v>
      </c>
      <c r="C1016" s="8" t="s">
        <v>1854</v>
      </c>
      <c r="D1016" s="21" t="s">
        <v>1662</v>
      </c>
      <c r="E1016" s="30"/>
      <c r="F1016" s="8" t="s">
        <v>17</v>
      </c>
      <c r="G1016" s="8" t="s">
        <v>1682</v>
      </c>
      <c r="H1016" s="13" t="s">
        <v>188</v>
      </c>
      <c r="I1016" s="9" t="s">
        <v>20</v>
      </c>
      <c r="J1016" s="9" t="s">
        <v>21</v>
      </c>
      <c r="K1016" s="9" t="s">
        <v>1683</v>
      </c>
    </row>
    <row r="1017" spans="1:11" hidden="1">
      <c r="A1017" s="30">
        <v>64772171</v>
      </c>
      <c r="B1017" s="7" t="s">
        <v>1855</v>
      </c>
      <c r="C1017" s="7" t="s">
        <v>1856</v>
      </c>
      <c r="D1017" s="7" t="s">
        <v>1662</v>
      </c>
      <c r="E1017" s="30"/>
      <c r="F1017" s="7" t="s">
        <v>17</v>
      </c>
      <c r="G1017" s="7" t="s">
        <v>1781</v>
      </c>
      <c r="H1017" s="13" t="s">
        <v>1782</v>
      </c>
      <c r="I1017" s="17" t="s">
        <v>20</v>
      </c>
      <c r="J1017" s="9" t="s">
        <v>21</v>
      </c>
      <c r="K1017" s="9" t="s">
        <v>1016</v>
      </c>
    </row>
    <row r="1018" spans="1:11" hidden="1">
      <c r="A1018" s="30">
        <v>203254529</v>
      </c>
      <c r="B1018" s="7" t="s">
        <v>1857</v>
      </c>
      <c r="C1018" s="7" t="s">
        <v>129</v>
      </c>
      <c r="D1018" s="7" t="s">
        <v>1662</v>
      </c>
      <c r="E1018" s="30"/>
      <c r="F1018" s="7" t="s">
        <v>17</v>
      </c>
      <c r="G1018" s="7" t="s">
        <v>1679</v>
      </c>
      <c r="H1018" s="13" t="s">
        <v>188</v>
      </c>
      <c r="I1018" s="9" t="s">
        <v>20</v>
      </c>
      <c r="J1018" s="9" t="s">
        <v>21</v>
      </c>
      <c r="K1018" s="9" t="s">
        <v>137</v>
      </c>
    </row>
    <row r="1019" spans="1:11" hidden="1">
      <c r="A1019" s="12">
        <v>36349736</v>
      </c>
      <c r="B1019" s="7" t="s">
        <v>1858</v>
      </c>
      <c r="C1019" s="7" t="s">
        <v>1859</v>
      </c>
      <c r="D1019" s="7" t="s">
        <v>1662</v>
      </c>
      <c r="E1019" s="12"/>
      <c r="F1019" s="7" t="s">
        <v>17</v>
      </c>
      <c r="G1019" s="7" t="s">
        <v>1688</v>
      </c>
      <c r="H1019" s="13" t="s">
        <v>1689</v>
      </c>
      <c r="I1019" s="9" t="s">
        <v>20</v>
      </c>
      <c r="J1019" s="9" t="s">
        <v>21</v>
      </c>
      <c r="K1019" s="9" t="s">
        <v>1690</v>
      </c>
    </row>
    <row r="1020" spans="1:11" hidden="1">
      <c r="A1020" s="12">
        <v>309035509</v>
      </c>
      <c r="B1020" s="9" t="s">
        <v>1860</v>
      </c>
      <c r="C1020" s="9" t="s">
        <v>1093</v>
      </c>
      <c r="D1020" s="9" t="s">
        <v>1662</v>
      </c>
      <c r="E1020" s="12"/>
      <c r="F1020" s="9" t="s">
        <v>17</v>
      </c>
      <c r="G1020" s="9" t="s">
        <v>1072</v>
      </c>
      <c r="H1020" s="13" t="s">
        <v>188</v>
      </c>
      <c r="I1020" s="9" t="s">
        <v>20</v>
      </c>
      <c r="J1020" s="9" t="s">
        <v>21</v>
      </c>
      <c r="K1020" s="9" t="s">
        <v>1073</v>
      </c>
    </row>
    <row r="1021" spans="1:11" hidden="1">
      <c r="A1021" s="12">
        <v>11582558</v>
      </c>
      <c r="B1021" s="9" t="s">
        <v>1861</v>
      </c>
      <c r="C1021" s="9" t="s">
        <v>1862</v>
      </c>
      <c r="D1021" s="9" t="s">
        <v>1662</v>
      </c>
      <c r="E1021" s="12"/>
      <c r="F1021" s="9" t="s">
        <v>17</v>
      </c>
      <c r="G1021" s="9" t="s">
        <v>1722</v>
      </c>
      <c r="H1021" s="13" t="s">
        <v>560</v>
      </c>
      <c r="I1021" s="9" t="s">
        <v>20</v>
      </c>
      <c r="J1021" s="9" t="s">
        <v>21</v>
      </c>
      <c r="K1021" s="9" t="s">
        <v>1062</v>
      </c>
    </row>
    <row r="1022" spans="1:11" hidden="1">
      <c r="A1022" s="12">
        <v>33319500</v>
      </c>
      <c r="B1022" s="9" t="s">
        <v>1863</v>
      </c>
      <c r="C1022" s="9" t="s">
        <v>1084</v>
      </c>
      <c r="D1022" s="9" t="s">
        <v>1662</v>
      </c>
      <c r="E1022" s="12"/>
      <c r="F1022" s="9" t="s">
        <v>17</v>
      </c>
      <c r="G1022" s="9" t="s">
        <v>1679</v>
      </c>
      <c r="H1022" s="13" t="s">
        <v>560</v>
      </c>
      <c r="I1022" s="9" t="s">
        <v>20</v>
      </c>
      <c r="J1022" s="9" t="s">
        <v>21</v>
      </c>
      <c r="K1022" s="9" t="s">
        <v>137</v>
      </c>
    </row>
    <row r="1023" spans="1:11" hidden="1">
      <c r="A1023" s="11">
        <v>304343155</v>
      </c>
      <c r="B1023" s="7" t="s">
        <v>872</v>
      </c>
      <c r="C1023" s="7" t="s">
        <v>29</v>
      </c>
      <c r="D1023" s="7" t="s">
        <v>1662</v>
      </c>
      <c r="E1023" s="11"/>
      <c r="F1023" s="7" t="s">
        <v>17</v>
      </c>
      <c r="G1023" s="7" t="s">
        <v>647</v>
      </c>
      <c r="H1023" s="13" t="s">
        <v>560</v>
      </c>
      <c r="I1023" s="9" t="s">
        <v>20</v>
      </c>
      <c r="J1023" s="9" t="s">
        <v>21</v>
      </c>
      <c r="K1023" s="9" t="s">
        <v>648</v>
      </c>
    </row>
    <row r="1024" spans="1:11" hidden="1">
      <c r="A1024" s="30">
        <v>57916447</v>
      </c>
      <c r="B1024" s="8" t="s">
        <v>1864</v>
      </c>
      <c r="C1024" s="8" t="s">
        <v>1865</v>
      </c>
      <c r="D1024" s="21" t="s">
        <v>1662</v>
      </c>
      <c r="E1024" s="30"/>
      <c r="F1024" s="8"/>
      <c r="G1024" s="8" t="s">
        <v>1831</v>
      </c>
      <c r="H1024" s="13" t="s">
        <v>1866</v>
      </c>
      <c r="I1024" s="9" t="s">
        <v>20</v>
      </c>
      <c r="J1024" s="9" t="s">
        <v>21</v>
      </c>
      <c r="K1024" s="9" t="s">
        <v>1717</v>
      </c>
    </row>
    <row r="1025" spans="1:13" hidden="1">
      <c r="A1025" s="30">
        <v>200762011</v>
      </c>
      <c r="B1025" s="7" t="s">
        <v>1867</v>
      </c>
      <c r="C1025" s="7" t="s">
        <v>496</v>
      </c>
      <c r="D1025" s="7" t="s">
        <v>1662</v>
      </c>
      <c r="E1025" s="30"/>
      <c r="F1025" s="7" t="s">
        <v>17</v>
      </c>
      <c r="G1025" s="7" t="s">
        <v>1732</v>
      </c>
      <c r="H1025" s="8" t="s">
        <v>532</v>
      </c>
      <c r="I1025" s="8" t="s">
        <v>20</v>
      </c>
      <c r="J1025" s="8" t="s">
        <v>21</v>
      </c>
      <c r="K1025" s="8" t="s">
        <v>184</v>
      </c>
    </row>
    <row r="1026" spans="1:13" hidden="1">
      <c r="A1026" s="30">
        <v>54242219</v>
      </c>
      <c r="B1026" s="7" t="s">
        <v>481</v>
      </c>
      <c r="C1026" s="7" t="s">
        <v>1868</v>
      </c>
      <c r="D1026" s="7" t="s">
        <v>1662</v>
      </c>
      <c r="E1026" s="30" t="s">
        <v>17</v>
      </c>
      <c r="F1026" s="7" t="s">
        <v>857</v>
      </c>
      <c r="G1026" s="7" t="s">
        <v>1761</v>
      </c>
      <c r="H1026" s="8" t="s">
        <v>858</v>
      </c>
      <c r="I1026" s="9" t="s">
        <v>20</v>
      </c>
      <c r="J1026" s="9" t="s">
        <v>21</v>
      </c>
      <c r="K1026" s="9" t="s">
        <v>859</v>
      </c>
    </row>
    <row r="1027" spans="1:13" hidden="1">
      <c r="A1027" s="12">
        <v>313961658</v>
      </c>
      <c r="B1027" s="7" t="s">
        <v>1869</v>
      </c>
      <c r="C1027" s="7" t="s">
        <v>129</v>
      </c>
      <c r="D1027" s="7" t="s">
        <v>1662</v>
      </c>
      <c r="E1027" s="12" t="s">
        <v>17</v>
      </c>
      <c r="F1027" s="7" t="s">
        <v>857</v>
      </c>
      <c r="G1027" s="7">
        <v>5</v>
      </c>
      <c r="H1027" s="13" t="s">
        <v>858</v>
      </c>
      <c r="I1027" s="8" t="s">
        <v>20</v>
      </c>
      <c r="J1027" s="8" t="s">
        <v>21</v>
      </c>
      <c r="K1027" s="8" t="s">
        <v>1020</v>
      </c>
    </row>
    <row r="1028" spans="1:13" hidden="1">
      <c r="A1028" s="12">
        <v>369804037</v>
      </c>
      <c r="B1028" s="9" t="s">
        <v>1870</v>
      </c>
      <c r="C1028" s="9" t="s">
        <v>156</v>
      </c>
      <c r="D1028" s="9" t="s">
        <v>1662</v>
      </c>
      <c r="E1028" s="12"/>
      <c r="F1028" s="9" t="s">
        <v>17</v>
      </c>
      <c r="G1028" s="9" t="s">
        <v>211</v>
      </c>
      <c r="H1028" s="8" t="s">
        <v>212</v>
      </c>
      <c r="I1028" s="9" t="s">
        <v>20</v>
      </c>
      <c r="J1028" s="9" t="s">
        <v>21</v>
      </c>
      <c r="K1028" s="9" t="s">
        <v>213</v>
      </c>
    </row>
    <row r="1029" spans="1:13" hidden="1">
      <c r="A1029" s="12">
        <v>7556574</v>
      </c>
      <c r="B1029" s="9" t="s">
        <v>1871</v>
      </c>
      <c r="C1029" s="9" t="s">
        <v>376</v>
      </c>
      <c r="D1029" s="9" t="s">
        <v>1662</v>
      </c>
      <c r="E1029" s="12" t="s">
        <v>17</v>
      </c>
      <c r="F1029" s="9" t="s">
        <v>857</v>
      </c>
      <c r="G1029" s="9">
        <v>24</v>
      </c>
      <c r="H1029" s="8" t="s">
        <v>560</v>
      </c>
      <c r="I1029" s="8" t="s">
        <v>20</v>
      </c>
      <c r="J1029" s="8" t="s">
        <v>21</v>
      </c>
      <c r="K1029" s="8" t="s">
        <v>859</v>
      </c>
    </row>
    <row r="1030" spans="1:13" hidden="1">
      <c r="A1030" s="12">
        <v>1269984</v>
      </c>
      <c r="B1030" s="9" t="s">
        <v>1872</v>
      </c>
      <c r="C1030" s="9" t="s">
        <v>1873</v>
      </c>
      <c r="D1030" s="9" t="s">
        <v>1662</v>
      </c>
      <c r="E1030" s="12"/>
      <c r="F1030" s="9" t="s">
        <v>17</v>
      </c>
      <c r="G1030" s="9" t="s">
        <v>1682</v>
      </c>
      <c r="H1030" s="13" t="s">
        <v>560</v>
      </c>
      <c r="I1030" s="8" t="s">
        <v>20</v>
      </c>
      <c r="J1030" s="8" t="s">
        <v>21</v>
      </c>
      <c r="K1030" s="8" t="s">
        <v>1683</v>
      </c>
    </row>
    <row r="1031" spans="1:13" hidden="1">
      <c r="A1031" s="11">
        <v>304517337</v>
      </c>
      <c r="B1031" s="7" t="s">
        <v>1874</v>
      </c>
      <c r="C1031" s="7" t="s">
        <v>49</v>
      </c>
      <c r="D1031" s="7" t="s">
        <v>1662</v>
      </c>
      <c r="E1031" s="11"/>
      <c r="F1031" s="7" t="s">
        <v>17</v>
      </c>
      <c r="G1031" s="7" t="s">
        <v>1875</v>
      </c>
      <c r="H1031" s="13" t="s">
        <v>913</v>
      </c>
      <c r="I1031" s="9" t="s">
        <v>20</v>
      </c>
      <c r="J1031" s="9" t="s">
        <v>21</v>
      </c>
      <c r="K1031" s="9" t="s">
        <v>1876</v>
      </c>
    </row>
    <row r="1032" spans="1:13" hidden="1">
      <c r="A1032" s="30">
        <v>35674738</v>
      </c>
      <c r="B1032" s="8" t="s">
        <v>1877</v>
      </c>
      <c r="C1032" s="8" t="s">
        <v>480</v>
      </c>
      <c r="D1032" s="21" t="s">
        <v>1662</v>
      </c>
      <c r="E1032" s="30"/>
      <c r="F1032" s="8" t="s">
        <v>17</v>
      </c>
      <c r="G1032" s="8" t="s">
        <v>211</v>
      </c>
      <c r="H1032" s="8" t="s">
        <v>212</v>
      </c>
      <c r="I1032" s="9" t="s">
        <v>20</v>
      </c>
      <c r="J1032" s="9" t="s">
        <v>21</v>
      </c>
      <c r="K1032" s="9" t="s">
        <v>213</v>
      </c>
    </row>
    <row r="1033" spans="1:13" hidden="1">
      <c r="A1033" s="30">
        <v>22110100</v>
      </c>
      <c r="B1033" s="7" t="s">
        <v>1878</v>
      </c>
      <c r="C1033" s="7" t="s">
        <v>164</v>
      </c>
      <c r="D1033" s="7" t="s">
        <v>1662</v>
      </c>
      <c r="E1033" s="30"/>
      <c r="F1033" s="7" t="s">
        <v>17</v>
      </c>
      <c r="G1033" s="7" t="s">
        <v>1781</v>
      </c>
      <c r="H1033" s="13" t="s">
        <v>1782</v>
      </c>
      <c r="I1033" s="8" t="s">
        <v>20</v>
      </c>
      <c r="J1033" s="8" t="s">
        <v>21</v>
      </c>
      <c r="K1033" s="8" t="s">
        <v>1016</v>
      </c>
    </row>
    <row r="1034" spans="1:13" hidden="1">
      <c r="A1034" s="30">
        <v>307432211</v>
      </c>
      <c r="B1034" s="7" t="s">
        <v>1879</v>
      </c>
      <c r="C1034" s="7" t="s">
        <v>753</v>
      </c>
      <c r="D1034" s="7" t="s">
        <v>1662</v>
      </c>
      <c r="E1034" s="30" t="s">
        <v>17</v>
      </c>
      <c r="F1034" s="7" t="s">
        <v>857</v>
      </c>
      <c r="G1034" s="7" t="s">
        <v>1761</v>
      </c>
      <c r="H1034" s="8" t="s">
        <v>913</v>
      </c>
      <c r="I1034" s="9" t="s">
        <v>20</v>
      </c>
      <c r="J1034" s="9" t="s">
        <v>21</v>
      </c>
      <c r="K1034" s="9" t="s">
        <v>859</v>
      </c>
    </row>
    <row r="1035" spans="1:13" hidden="1">
      <c r="A1035" s="6">
        <v>39945217</v>
      </c>
      <c r="B1035" s="6" t="s">
        <v>1880</v>
      </c>
      <c r="C1035" s="6" t="s">
        <v>1881</v>
      </c>
      <c r="D1035" s="7" t="s">
        <v>1662</v>
      </c>
      <c r="E1035" s="8"/>
      <c r="F1035" s="8" t="s">
        <v>17</v>
      </c>
      <c r="G1035" s="8" t="s">
        <v>1663</v>
      </c>
      <c r="H1035" s="8" t="s">
        <v>1440</v>
      </c>
      <c r="I1035" s="8" t="s">
        <v>20</v>
      </c>
      <c r="J1035" s="8" t="s">
        <v>21</v>
      </c>
      <c r="K1035" s="8" t="s">
        <v>714</v>
      </c>
    </row>
    <row r="1036" spans="1:13" hidden="1">
      <c r="A1036" s="12">
        <v>308419308</v>
      </c>
      <c r="B1036" s="7" t="s">
        <v>1882</v>
      </c>
      <c r="C1036" s="7" t="s">
        <v>1320</v>
      </c>
      <c r="D1036" s="7" t="s">
        <v>1662</v>
      </c>
      <c r="E1036" s="12" t="s">
        <v>17</v>
      </c>
      <c r="F1036" s="7" t="s">
        <v>857</v>
      </c>
      <c r="G1036" s="7">
        <v>24</v>
      </c>
      <c r="H1036" s="13" t="s">
        <v>913</v>
      </c>
      <c r="I1036" s="8" t="s">
        <v>20</v>
      </c>
      <c r="J1036" s="8" t="s">
        <v>21</v>
      </c>
      <c r="K1036" s="8" t="s">
        <v>859</v>
      </c>
    </row>
    <row r="1037" spans="1:13" hidden="1">
      <c r="A1037" s="12">
        <v>26614354</v>
      </c>
      <c r="B1037" s="9" t="s">
        <v>1883</v>
      </c>
      <c r="C1037" s="9" t="s">
        <v>1884</v>
      </c>
      <c r="D1037" s="9" t="s">
        <v>1662</v>
      </c>
      <c r="E1037" s="12"/>
      <c r="F1037" s="9" t="s">
        <v>17</v>
      </c>
      <c r="G1037" s="9" t="s">
        <v>1722</v>
      </c>
      <c r="H1037" s="13" t="s">
        <v>1885</v>
      </c>
      <c r="I1037" s="9" t="s">
        <v>20</v>
      </c>
      <c r="J1037" s="9" t="s">
        <v>21</v>
      </c>
      <c r="K1037" s="9" t="s">
        <v>1062</v>
      </c>
    </row>
    <row r="1038" spans="1:13" s="70" customFormat="1" hidden="1">
      <c r="A1038" s="12">
        <v>23609100</v>
      </c>
      <c r="B1038" s="9" t="s">
        <v>1886</v>
      </c>
      <c r="C1038" s="9" t="s">
        <v>164</v>
      </c>
      <c r="D1038" s="9" t="s">
        <v>1662</v>
      </c>
      <c r="E1038" s="12"/>
      <c r="F1038" s="9" t="s">
        <v>17</v>
      </c>
      <c r="G1038" s="9" t="s">
        <v>1682</v>
      </c>
      <c r="H1038" s="13" t="s">
        <v>1710</v>
      </c>
      <c r="I1038" s="9" t="s">
        <v>20</v>
      </c>
      <c r="J1038" s="9" t="s">
        <v>21</v>
      </c>
      <c r="K1038" s="9" t="s">
        <v>1683</v>
      </c>
      <c r="L1038" s="5"/>
      <c r="M1038" s="5"/>
    </row>
    <row r="1039" spans="1:13" hidden="1">
      <c r="A1039" s="12">
        <v>8146078</v>
      </c>
      <c r="B1039" s="9" t="s">
        <v>1887</v>
      </c>
      <c r="C1039" s="9" t="s">
        <v>419</v>
      </c>
      <c r="D1039" s="9" t="s">
        <v>1662</v>
      </c>
      <c r="E1039" s="12"/>
      <c r="F1039" s="9" t="s">
        <v>17</v>
      </c>
      <c r="G1039" s="9" t="s">
        <v>807</v>
      </c>
      <c r="H1039" s="13" t="s">
        <v>560</v>
      </c>
      <c r="I1039" s="9" t="s">
        <v>20</v>
      </c>
      <c r="J1039" s="9" t="s">
        <v>21</v>
      </c>
      <c r="K1039" s="9" t="s">
        <v>369</v>
      </c>
    </row>
    <row r="1040" spans="1:13" hidden="1">
      <c r="A1040" s="46">
        <v>66498395</v>
      </c>
      <c r="B1040" s="20" t="s">
        <v>67</v>
      </c>
      <c r="C1040" s="20" t="s">
        <v>593</v>
      </c>
      <c r="D1040" s="21" t="s">
        <v>1662</v>
      </c>
      <c r="E1040" s="8"/>
      <c r="F1040" s="8" t="s">
        <v>17</v>
      </c>
      <c r="G1040" s="8" t="s">
        <v>984</v>
      </c>
      <c r="H1040" s="8" t="s">
        <v>830</v>
      </c>
      <c r="I1040" s="8" t="s">
        <v>20</v>
      </c>
      <c r="J1040" s="8" t="s">
        <v>21</v>
      </c>
      <c r="K1040" s="8" t="s">
        <v>985</v>
      </c>
    </row>
    <row r="1041" spans="1:11" hidden="1">
      <c r="A1041" s="11">
        <v>307477240</v>
      </c>
      <c r="B1041" s="7" t="s">
        <v>1888</v>
      </c>
      <c r="C1041" s="7" t="s">
        <v>1784</v>
      </c>
      <c r="D1041" s="7" t="s">
        <v>1662</v>
      </c>
      <c r="E1041" s="11"/>
      <c r="F1041" s="7" t="s">
        <v>17</v>
      </c>
      <c r="G1041" s="7" t="s">
        <v>1781</v>
      </c>
      <c r="H1041" s="13" t="s">
        <v>1782</v>
      </c>
      <c r="I1041" s="9" t="s">
        <v>20</v>
      </c>
      <c r="J1041" s="9" t="s">
        <v>21</v>
      </c>
      <c r="K1041" s="9" t="s">
        <v>1016</v>
      </c>
    </row>
    <row r="1042" spans="1:11" hidden="1">
      <c r="A1042" s="30">
        <v>306387168</v>
      </c>
      <c r="B1042" s="8" t="s">
        <v>1889</v>
      </c>
      <c r="C1042" s="8" t="s">
        <v>1734</v>
      </c>
      <c r="D1042" s="21" t="s">
        <v>1662</v>
      </c>
      <c r="E1042" s="30"/>
      <c r="F1042" s="8" t="s">
        <v>17</v>
      </c>
      <c r="G1042" s="8" t="s">
        <v>538</v>
      </c>
      <c r="H1042" s="8" t="s">
        <v>539</v>
      </c>
      <c r="I1042" s="9" t="s">
        <v>20</v>
      </c>
      <c r="J1042" s="9" t="s">
        <v>21</v>
      </c>
      <c r="K1042" s="9" t="s">
        <v>540</v>
      </c>
    </row>
    <row r="1043" spans="1:11" hidden="1">
      <c r="A1043" s="30">
        <v>313419814</v>
      </c>
      <c r="B1043" s="7" t="s">
        <v>1890</v>
      </c>
      <c r="C1043" s="7" t="s">
        <v>1891</v>
      </c>
      <c r="D1043" s="7" t="s">
        <v>1662</v>
      </c>
      <c r="E1043" s="30"/>
      <c r="F1043" s="7" t="s">
        <v>17</v>
      </c>
      <c r="G1043" s="7" t="s">
        <v>1732</v>
      </c>
      <c r="H1043" s="8" t="s">
        <v>532</v>
      </c>
      <c r="I1043" s="8" t="s">
        <v>20</v>
      </c>
      <c r="J1043" s="8" t="s">
        <v>21</v>
      </c>
      <c r="K1043" s="8" t="s">
        <v>184</v>
      </c>
    </row>
    <row r="1044" spans="1:11" hidden="1">
      <c r="A1044" s="30">
        <v>324827609</v>
      </c>
      <c r="B1044" s="7" t="s">
        <v>1890</v>
      </c>
      <c r="C1044" s="7" t="s">
        <v>1892</v>
      </c>
      <c r="D1044" s="7" t="s">
        <v>1662</v>
      </c>
      <c r="E1044" s="30"/>
      <c r="F1044" s="7" t="s">
        <v>17</v>
      </c>
      <c r="G1044" s="7" t="s">
        <v>1732</v>
      </c>
      <c r="H1044" s="13" t="s">
        <v>532</v>
      </c>
      <c r="I1044" s="8" t="s">
        <v>20</v>
      </c>
      <c r="J1044" s="8" t="s">
        <v>21</v>
      </c>
      <c r="K1044" s="8" t="s">
        <v>184</v>
      </c>
    </row>
    <row r="1045" spans="1:11" hidden="1">
      <c r="A1045" s="12">
        <v>308786961</v>
      </c>
      <c r="B1045" s="7" t="s">
        <v>1893</v>
      </c>
      <c r="C1045" s="7" t="s">
        <v>1153</v>
      </c>
      <c r="D1045" s="7" t="s">
        <v>1662</v>
      </c>
      <c r="E1045" s="12"/>
      <c r="F1045" s="7" t="s">
        <v>17</v>
      </c>
      <c r="G1045" s="7" t="s">
        <v>538</v>
      </c>
      <c r="H1045" s="8" t="s">
        <v>539</v>
      </c>
      <c r="I1045" s="9" t="s">
        <v>20</v>
      </c>
      <c r="J1045" s="9" t="s">
        <v>21</v>
      </c>
      <c r="K1045" s="9" t="s">
        <v>540</v>
      </c>
    </row>
    <row r="1046" spans="1:11" hidden="1">
      <c r="A1046" s="12">
        <v>312931298</v>
      </c>
      <c r="B1046" s="9" t="s">
        <v>1894</v>
      </c>
      <c r="C1046" s="9" t="s">
        <v>156</v>
      </c>
      <c r="D1046" s="9" t="s">
        <v>1662</v>
      </c>
      <c r="E1046" s="12"/>
      <c r="F1046" s="9" t="s">
        <v>17</v>
      </c>
      <c r="G1046" s="9" t="s">
        <v>538</v>
      </c>
      <c r="H1046" s="13" t="s">
        <v>539</v>
      </c>
      <c r="I1046" s="8" t="s">
        <v>20</v>
      </c>
      <c r="J1046" s="8" t="s">
        <v>21</v>
      </c>
      <c r="K1046" s="8" t="s">
        <v>540</v>
      </c>
    </row>
    <row r="1047" spans="1:11" hidden="1">
      <c r="A1047" s="12">
        <v>51590461</v>
      </c>
      <c r="B1047" s="9" t="s">
        <v>1009</v>
      </c>
      <c r="C1047" s="9" t="s">
        <v>68</v>
      </c>
      <c r="D1047" s="9" t="s">
        <v>1662</v>
      </c>
      <c r="E1047" s="12"/>
      <c r="F1047" s="9" t="s">
        <v>17</v>
      </c>
      <c r="G1047" s="9" t="s">
        <v>1895</v>
      </c>
      <c r="H1047" s="8" t="s">
        <v>1896</v>
      </c>
      <c r="I1047" s="17" t="s">
        <v>20</v>
      </c>
      <c r="J1047" s="9" t="s">
        <v>21</v>
      </c>
      <c r="K1047" s="9" t="s">
        <v>1897</v>
      </c>
    </row>
    <row r="1048" spans="1:11" hidden="1">
      <c r="A1048" s="12">
        <v>208128819</v>
      </c>
      <c r="B1048" s="7" t="s">
        <v>1898</v>
      </c>
      <c r="C1048" s="7" t="s">
        <v>1899</v>
      </c>
      <c r="D1048" s="7" t="s">
        <v>1662</v>
      </c>
      <c r="E1048" s="12"/>
      <c r="F1048" s="9" t="s">
        <v>17</v>
      </c>
      <c r="G1048" s="9" t="s">
        <v>1732</v>
      </c>
      <c r="H1048" s="8" t="s">
        <v>567</v>
      </c>
      <c r="I1048" s="8" t="s">
        <v>20</v>
      </c>
      <c r="J1048" s="8" t="s">
        <v>21</v>
      </c>
      <c r="K1048" s="8" t="s">
        <v>184</v>
      </c>
    </row>
    <row r="1049" spans="1:11" ht="15.75" hidden="1" thickBot="1">
      <c r="A1049" s="43"/>
      <c r="B1049" s="71"/>
      <c r="C1049" s="71"/>
    </row>
    <row r="1050" spans="1:11" hidden="1"/>
    <row r="1051" spans="1:11" hidden="1"/>
    <row r="1052" spans="1:11" hidden="1"/>
    <row r="1053" spans="1:11" hidden="1"/>
    <row r="1054" spans="1:11" hidden="1"/>
    <row r="1055" spans="1:11" hidden="1"/>
    <row r="1056" spans="1:11"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spans="1:4" hidden="1"/>
    <row r="1090" spans="1:4" hidden="1"/>
    <row r="1091" spans="1:4" hidden="1"/>
    <row r="1092" spans="1:4" hidden="1"/>
    <row r="1093" spans="1:4" hidden="1"/>
    <row r="1094" spans="1:4" hidden="1"/>
    <row r="1095" spans="1:4" hidden="1"/>
    <row r="1096" spans="1:4" hidden="1"/>
    <row r="1097" spans="1:4" hidden="1"/>
    <row r="1098" spans="1:4" hidden="1"/>
    <row r="1099" spans="1:4" hidden="1"/>
    <row r="1100" spans="1:4" hidden="1"/>
    <row r="1101" spans="1:4" hidden="1"/>
    <row r="1102" spans="1:4" hidden="1">
      <c r="A1102" s="72"/>
      <c r="B1102" s="73"/>
      <c r="C1102" s="73"/>
      <c r="D1102" s="73"/>
    </row>
    <row r="1104" spans="1:4">
      <c r="A1104" s="74"/>
      <c r="B1104" s="75"/>
      <c r="C1104" s="75"/>
      <c r="D1104" s="75"/>
    </row>
    <row r="1125" spans="1:13" s="19" customFormat="1">
      <c r="A1125" s="50"/>
      <c r="L1125" s="5"/>
      <c r="M1125" s="5"/>
    </row>
    <row r="1126" spans="1:13" s="19" customFormat="1">
      <c r="A1126" s="50"/>
      <c r="L1126" s="5"/>
      <c r="M1126" s="5"/>
    </row>
    <row r="1127" spans="1:13" s="19" customFormat="1">
      <c r="A1127" s="50"/>
      <c r="L1127" s="5"/>
      <c r="M1127" s="5"/>
    </row>
    <row r="1128" spans="1:13" s="19" customFormat="1">
      <c r="A1128" s="50"/>
      <c r="L1128" s="5"/>
      <c r="M1128" s="5"/>
    </row>
    <row r="1129" spans="1:13" s="19" customFormat="1">
      <c r="A1129" s="50"/>
      <c r="L1129" s="5"/>
      <c r="M1129" s="5"/>
    </row>
    <row r="1130" spans="1:13" s="19" customFormat="1">
      <c r="A1130" s="50"/>
      <c r="L1130" s="5"/>
      <c r="M1130" s="5"/>
    </row>
    <row r="1131" spans="1:13" s="19" customFormat="1">
      <c r="A1131" s="50"/>
      <c r="L1131" s="5"/>
      <c r="M1131" s="5"/>
    </row>
    <row r="1132" spans="1:13" s="19" customFormat="1">
      <c r="A1132" s="50"/>
      <c r="L1132" s="5"/>
      <c r="M1132" s="5"/>
    </row>
    <row r="1133" spans="1:13" s="19" customFormat="1">
      <c r="A1133" s="50"/>
      <c r="L1133" s="5"/>
      <c r="M1133" s="5"/>
    </row>
    <row r="1134" spans="1:13" s="19" customFormat="1">
      <c r="A1134" s="50"/>
      <c r="L1134" s="5"/>
      <c r="M1134" s="5"/>
    </row>
    <row r="1135" spans="1:13" s="19" customFormat="1">
      <c r="A1135" s="50"/>
      <c r="L1135" s="5"/>
      <c r="M1135" s="5"/>
    </row>
    <row r="1136" spans="1:13" s="19" customFormat="1">
      <c r="A1136" s="50"/>
      <c r="L1136" s="5"/>
      <c r="M1136" s="5"/>
    </row>
    <row r="1137" spans="1:13" s="19" customFormat="1">
      <c r="A1137" s="50"/>
      <c r="L1137" s="5"/>
      <c r="M1137" s="5"/>
    </row>
    <row r="1138" spans="1:13" s="19" customFormat="1">
      <c r="A1138" s="50"/>
      <c r="L1138" s="5"/>
      <c r="M1138" s="5"/>
    </row>
    <row r="1139" spans="1:13" s="19" customFormat="1">
      <c r="A1139" s="50"/>
      <c r="L1139" s="5"/>
      <c r="M1139" s="5"/>
    </row>
    <row r="1140" spans="1:13" s="19" customFormat="1">
      <c r="A1140" s="50"/>
      <c r="L1140" s="5"/>
      <c r="M1140" s="5"/>
    </row>
    <row r="1141" spans="1:13" s="19" customFormat="1">
      <c r="A1141" s="50"/>
      <c r="L1141" s="5"/>
      <c r="M1141" s="5"/>
    </row>
    <row r="1142" spans="1:13" s="19" customFormat="1">
      <c r="A1142" s="50"/>
      <c r="L1142" s="5"/>
      <c r="M1142" s="5"/>
    </row>
    <row r="1143" spans="1:13" s="19" customFormat="1">
      <c r="A1143" s="50"/>
      <c r="L1143" s="5"/>
      <c r="M1143" s="5"/>
    </row>
    <row r="1349" ht="18.75" customHeight="1"/>
    <row r="1448" spans="1:13" s="19" customFormat="1">
      <c r="A1448" s="50"/>
      <c r="L1448" s="5"/>
      <c r="M1448" s="5"/>
    </row>
    <row r="1449" spans="1:13" s="19" customFormat="1">
      <c r="A1449" s="50"/>
      <c r="L1449" s="5"/>
      <c r="M1449" s="5"/>
    </row>
    <row r="2296" ht="14.25" customHeight="1"/>
    <row r="2297" ht="14.25" customHeight="1"/>
    <row r="2298" ht="15" customHeight="1"/>
  </sheetData>
  <autoFilter ref="A1:M1102" xr:uid="{00000000-0009-0000-0000-000000000000}">
    <filterColumn colId="3">
      <filters>
        <filter val="פטנק"/>
      </filters>
    </filterColumn>
    <sortState xmlns:xlrd2="http://schemas.microsoft.com/office/spreadsheetml/2017/richdata2" ref="A709:M733">
      <sortCondition ref="B1:B1102"/>
    </sortState>
  </autoFilter>
  <hyperlinks>
    <hyperlink ref="N1" location="'ריכוז מועדונים 2020-2021'!A1" display="'ריכוז מועדונים 2020-2021'!A1" xr:uid="{4E268A70-70DD-4523-8376-07F78FF25013}"/>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217B-78FB-4513-BC98-32ED9F3BDCCC}">
  <dimension ref="A1:AO997"/>
  <sheetViews>
    <sheetView rightToLeft="1" tabSelected="1" topLeftCell="J3" workbookViewId="0">
      <selection activeCell="AC12" sqref="AC12:AC15"/>
    </sheetView>
  </sheetViews>
  <sheetFormatPr defaultColWidth="7.75" defaultRowHeight="15.75"/>
  <cols>
    <col min="1" max="1" width="11.25" style="111" customWidth="1"/>
    <col min="2" max="2" width="18.5" style="77" customWidth="1"/>
    <col min="3" max="3" width="14.375" style="111" customWidth="1"/>
    <col min="4" max="4" width="17" style="637" customWidth="1"/>
    <col min="5" max="5" width="12.875" style="401" customWidth="1"/>
    <col min="6" max="6" width="11.25" style="76" customWidth="1"/>
    <col min="7" max="7" width="14.75" style="76" customWidth="1"/>
    <col min="8" max="8" width="7.5" style="76" customWidth="1"/>
    <col min="9" max="9" width="15.25" style="77" customWidth="1"/>
    <col min="10" max="10" width="16.125" style="77" customWidth="1"/>
    <col min="11" max="11" width="12.75" style="77" customWidth="1"/>
    <col min="12" max="12" width="8" style="77" hidden="1" customWidth="1"/>
    <col min="13" max="13" width="9.125" style="77" customWidth="1"/>
    <col min="14" max="14" width="15.25" style="77" customWidth="1"/>
    <col min="15" max="15" width="16.75" style="77" customWidth="1"/>
    <col min="16" max="16" width="11.5" style="77" customWidth="1"/>
    <col min="17" max="17" width="7.5" style="77" hidden="1" customWidth="1"/>
    <col min="18" max="18" width="7.5" style="77" customWidth="1"/>
    <col min="19" max="19" width="15.25" style="77" customWidth="1"/>
    <col min="20" max="21" width="11.5" style="77" customWidth="1"/>
    <col min="22" max="22" width="6.75" style="77" customWidth="1"/>
    <col min="23" max="23" width="7.5" style="77" customWidth="1"/>
    <col min="24" max="24" width="15.25" style="77" customWidth="1"/>
    <col min="25" max="26" width="11.5" style="76" customWidth="1"/>
    <col min="27" max="27" width="7.375" style="76" hidden="1" customWidth="1"/>
    <col min="28" max="28" width="7.5" style="76" customWidth="1"/>
    <col min="29" max="29" width="15.25" style="77" customWidth="1"/>
    <col min="30" max="30" width="13.25" style="76" customWidth="1"/>
    <col min="31" max="31" width="9.5" style="76" customWidth="1"/>
    <col min="32" max="32" width="7.75" style="76" hidden="1" customWidth="1"/>
    <col min="33" max="36" width="7.75" style="76"/>
    <col min="37" max="37" width="13.75" style="76" customWidth="1"/>
    <col min="38" max="16384" width="7.75" style="76"/>
  </cols>
  <sheetData>
    <row r="1" spans="1:41" ht="18.75">
      <c r="A1" s="886"/>
      <c r="B1" s="886"/>
      <c r="C1" s="886"/>
      <c r="D1" s="886"/>
      <c r="M1" s="814"/>
      <c r="N1" s="815"/>
      <c r="O1" s="815"/>
      <c r="P1" s="815"/>
      <c r="Q1" s="815"/>
      <c r="R1" s="76"/>
      <c r="S1" s="76"/>
    </row>
    <row r="2" spans="1:41" ht="18.75">
      <c r="A2" s="458" t="str">
        <f>'[1]משתתפים '!B2</f>
        <v>מס' ת.ז.</v>
      </c>
      <c r="B2" s="693" t="str">
        <f>'[1]משתתפים '!C2</f>
        <v>שם הספורטאי/ת</v>
      </c>
      <c r="C2" s="693" t="str">
        <f>'[1]משתתפים '!D2</f>
        <v>שנת 
לידה</v>
      </c>
      <c r="D2" s="458" t="str">
        <f>'[1]משתתפים '!E2</f>
        <v>מועדון</v>
      </c>
      <c r="E2" s="459" t="str">
        <f>'[1]משתתפים '!F2</f>
        <v>ת.ז 2</v>
      </c>
      <c r="F2" s="458" t="str">
        <f>'[1]משתתפים '!G2</f>
        <v>אישור רפואי</v>
      </c>
      <c r="G2" s="459" t="str">
        <f>'[1]משתתפים '!H2</f>
        <v>תאריך האישור</v>
      </c>
      <c r="J2" s="78">
        <f>'טופס דיווח תחרות מחשב  '!$D$5</f>
        <v>0</v>
      </c>
      <c r="K2" s="78"/>
      <c r="L2" s="78"/>
      <c r="M2" s="816"/>
      <c r="N2" s="817"/>
      <c r="O2" s="798"/>
      <c r="P2" s="817"/>
      <c r="Q2" s="817"/>
      <c r="R2" s="76"/>
      <c r="S2" s="76"/>
      <c r="T2" s="79">
        <f>'טופס דיווח תחרות מחשב  '!$B$8</f>
        <v>0</v>
      </c>
      <c r="U2" s="79"/>
      <c r="V2" s="79"/>
      <c r="X2" s="80" t="s">
        <v>1900</v>
      </c>
      <c r="Y2" s="80">
        <f>Z2+1</f>
        <v>2023</v>
      </c>
      <c r="Z2" s="80">
        <v>2022</v>
      </c>
      <c r="AB2" s="411"/>
    </row>
    <row r="3" spans="1:41">
      <c r="A3" s="448" t="str">
        <f>'[1]משתתפים '!B3</f>
        <v>054192646</v>
      </c>
      <c r="B3" s="501" t="str">
        <f>'[1]משתתפים '!C3</f>
        <v>אופיר חנה</v>
      </c>
      <c r="C3" s="448">
        <f>'[1]משתתפים '!D3</f>
        <v>1957</v>
      </c>
      <c r="D3" s="615" t="str">
        <f>'[1]משתתפים '!E3</f>
        <v>אבן יהודה</v>
      </c>
      <c r="E3" s="449" t="str">
        <f>'[1]משתתפים '!F3</f>
        <v>054192646</v>
      </c>
      <c r="F3" s="445" t="str">
        <f>'[1]משתתפים '!G3</f>
        <v>אין</v>
      </c>
      <c r="G3" s="450">
        <f>'[1]משתתפים '!H3</f>
        <v>0</v>
      </c>
      <c r="H3" s="82"/>
      <c r="M3" s="816"/>
      <c r="N3" s="817"/>
      <c r="O3" s="798"/>
      <c r="P3" s="817"/>
      <c r="Q3" s="817"/>
      <c r="S3" s="76"/>
    </row>
    <row r="4" spans="1:41">
      <c r="A4" s="386" t="str">
        <f>'[1]משתתפים '!B4</f>
        <v>009520685</v>
      </c>
      <c r="B4" s="387" t="str">
        <f>'[1]משתתפים '!C4</f>
        <v>ברמן עוזי</v>
      </c>
      <c r="C4" s="386" t="str">
        <f>'[1]משתתפים '!D4</f>
        <v>1941</v>
      </c>
      <c r="D4" s="151" t="str">
        <f>'[1]משתתפים '!E4</f>
        <v>אבן יהודה</v>
      </c>
      <c r="E4" s="94" t="str">
        <f>'[1]משתתפים '!F4</f>
        <v>009520685</v>
      </c>
      <c r="F4" s="413" t="str">
        <f>'[1]משתתפים '!G4</f>
        <v>אין</v>
      </c>
      <c r="G4" s="447">
        <f>'[1]משתתפים '!H4</f>
        <v>0</v>
      </c>
      <c r="K4" s="813"/>
      <c r="M4" s="816"/>
      <c r="N4" s="819"/>
      <c r="O4" s="812"/>
      <c r="P4" s="819"/>
      <c r="Q4" s="818"/>
    </row>
    <row r="5" spans="1:41">
      <c r="A5" s="81" t="str">
        <f>'[1]משתתפים '!B5</f>
        <v>050405018</v>
      </c>
      <c r="B5" s="387" t="str">
        <f>'[1]משתתפים '!C5</f>
        <v>גולדי סימון</v>
      </c>
      <c r="C5" s="81">
        <f>'[1]משתתפים '!D5</f>
        <v>1950</v>
      </c>
      <c r="D5" s="151" t="str">
        <f>'[1]משתתפים '!E5</f>
        <v>אבן יהודה</v>
      </c>
      <c r="E5" s="301" t="str">
        <f>'[1]משתתפים '!F5</f>
        <v>050405018</v>
      </c>
      <c r="F5" s="413" t="str">
        <f>'[1]משתתפים '!G5</f>
        <v>אין</v>
      </c>
      <c r="G5" s="447">
        <f>'[1]משתתפים '!H5</f>
        <v>0</v>
      </c>
      <c r="I5" s="284" t="s">
        <v>1901</v>
      </c>
      <c r="J5" s="83" t="s">
        <v>1902</v>
      </c>
      <c r="K5" s="83" t="s">
        <v>0</v>
      </c>
      <c r="L5" s="823" t="s">
        <v>1903</v>
      </c>
      <c r="M5" s="822"/>
      <c r="N5" s="284" t="s">
        <v>1901</v>
      </c>
      <c r="O5" s="83" t="s">
        <v>1902</v>
      </c>
      <c r="P5" s="83" t="s">
        <v>0</v>
      </c>
      <c r="Q5" s="83"/>
      <c r="S5" s="284" t="s">
        <v>1901</v>
      </c>
      <c r="T5" s="83" t="s">
        <v>1902</v>
      </c>
      <c r="U5" s="83" t="s">
        <v>0</v>
      </c>
      <c r="V5" s="83" t="s">
        <v>1903</v>
      </c>
      <c r="W5" s="289"/>
      <c r="X5" s="284" t="s">
        <v>1901</v>
      </c>
      <c r="Y5" s="83" t="s">
        <v>1902</v>
      </c>
      <c r="Z5" s="83" t="s">
        <v>0</v>
      </c>
      <c r="AA5" s="83" t="s">
        <v>1903</v>
      </c>
      <c r="AC5" s="284" t="s">
        <v>1901</v>
      </c>
      <c r="AD5" s="83" t="s">
        <v>1902</v>
      </c>
      <c r="AE5" s="83" t="s">
        <v>0</v>
      </c>
      <c r="AF5" s="83" t="s">
        <v>1903</v>
      </c>
    </row>
    <row r="6" spans="1:41">
      <c r="A6" s="81">
        <f>'[1]משתתפים '!B6</f>
        <v>50169598</v>
      </c>
      <c r="B6" s="387" t="str">
        <f>'[1]משתתפים '!C6</f>
        <v>דה בוטון רוני</v>
      </c>
      <c r="C6" s="81">
        <f>'[1]משתתפים '!D6</f>
        <v>1950</v>
      </c>
      <c r="D6" s="151" t="str">
        <f>'[1]משתתפים '!E6</f>
        <v>אבן יהודה</v>
      </c>
      <c r="E6" s="94">
        <f>'[1]משתתפים '!F6</f>
        <v>50169598</v>
      </c>
      <c r="F6" s="413" t="str">
        <f>'[1]משתתפים '!G6</f>
        <v>אין</v>
      </c>
      <c r="G6" s="447">
        <f>'[1]משתתפים '!H6</f>
        <v>0</v>
      </c>
      <c r="I6" s="820"/>
      <c r="J6" s="821">
        <f>VLOOKUP(I6,$B$3:$G$983,3,0)</f>
        <v>0</v>
      </c>
      <c r="K6" s="406">
        <f>VLOOKUP(I6,$B$3:$G$920,4,0)</f>
        <v>0</v>
      </c>
      <c r="L6" s="824" t="str">
        <f>VLOOKUP(I6,$B$3:$G$920,5,0)</f>
        <v>אין</v>
      </c>
      <c r="M6" s="822"/>
      <c r="N6" s="307"/>
      <c r="O6" s="405">
        <f>VLOOKUP(N6,$B$3:$G$983,3,0)</f>
        <v>0</v>
      </c>
      <c r="P6" s="406">
        <f>VLOOKUP(N6,$B$3:$G$983,4,0)</f>
        <v>0</v>
      </c>
      <c r="Q6" s="692"/>
      <c r="R6" s="86"/>
      <c r="S6" s="387"/>
      <c r="T6" s="405">
        <f>VLOOKUP(S6,$B$3:$G$983,3,0)</f>
        <v>0</v>
      </c>
      <c r="U6" s="406">
        <f>VLOOKUP(S6,$B$3:$G$983,4,0)</f>
        <v>0</v>
      </c>
      <c r="V6" s="692" t="str">
        <f>VLOOKUP(S6,$B$3:$G$920,5,0)</f>
        <v>אין</v>
      </c>
      <c r="W6" s="86">
        <v>4</v>
      </c>
      <c r="X6" s="803"/>
      <c r="Y6" s="405">
        <f>VLOOKUP(X6,$B$3:$G$983,3,0)</f>
        <v>0</v>
      </c>
      <c r="Z6" s="406">
        <f>VLOOKUP(X6,$B$3:$G$983,4,0)</f>
        <v>0</v>
      </c>
      <c r="AA6" s="692" t="str">
        <f>VLOOKUP(X6,$B$3:$G$920,5,0)</f>
        <v>אין</v>
      </c>
      <c r="AB6" s="86">
        <v>5</v>
      </c>
      <c r="AC6" s="88"/>
      <c r="AD6" s="405">
        <f>VLOOKUP(AC6,$B$3:$G$983,3,0)</f>
        <v>0</v>
      </c>
      <c r="AE6" s="406">
        <f>VLOOKUP(AC6,$B$3:$G$983,4,0)</f>
        <v>0</v>
      </c>
      <c r="AF6" s="692" t="str">
        <f>VLOOKUP(AC6,$B$3:$G$920,5,0)</f>
        <v>אין</v>
      </c>
    </row>
    <row r="7" spans="1:41">
      <c r="A7" s="81" t="str">
        <f>'[1]משתתפים '!B7</f>
        <v>000636688</v>
      </c>
      <c r="B7" s="387" t="str">
        <f>'[1]משתתפים '!C7</f>
        <v>זלדין אסתר</v>
      </c>
      <c r="C7" s="81" t="str">
        <f>'[1]משתתפים '!D7</f>
        <v>1950</v>
      </c>
      <c r="D7" s="151" t="str">
        <f>'[1]משתתפים '!E7</f>
        <v>אבן יהודה</v>
      </c>
      <c r="E7" s="301" t="str">
        <f>'[1]משתתפים '!F7</f>
        <v>000636688</v>
      </c>
      <c r="F7" s="413" t="str">
        <f>'[1]משתתפים '!G7</f>
        <v>אין</v>
      </c>
      <c r="G7" s="447">
        <f>'[1]משתתפים '!H7</f>
        <v>0</v>
      </c>
      <c r="H7" s="297">
        <v>1</v>
      </c>
      <c r="I7" s="820"/>
      <c r="J7" s="821">
        <f>VLOOKUP(I7,$B$3:$G$983,3,0)</f>
        <v>0</v>
      </c>
      <c r="K7" s="406">
        <f>VLOOKUP(I7,$B$3:$G$983,4,0)</f>
        <v>0</v>
      </c>
      <c r="L7" s="824" t="str">
        <f t="shared" ref="L7:L9" si="0">VLOOKUP(I7,$B$3:$G$920,5,0)</f>
        <v>אין</v>
      </c>
      <c r="M7" s="829"/>
      <c r="N7" s="826"/>
      <c r="O7" s="405">
        <f>VLOOKUP(N7,$B$3:$G$983,3,0)</f>
        <v>0</v>
      </c>
      <c r="P7" s="406">
        <f>VLOOKUP(N7,$B$3:$G$983,4,0)</f>
        <v>0</v>
      </c>
      <c r="Q7" s="692" t="str">
        <f t="shared" ref="Q7:Q9" si="1">VLOOKUP(N7,$B$3:$G$920,5,0)</f>
        <v>אין</v>
      </c>
      <c r="R7" s="86"/>
      <c r="S7" s="88"/>
      <c r="T7" s="405">
        <f>VLOOKUP(S7,$B$3:$G$833,3,0)</f>
        <v>0</v>
      </c>
      <c r="U7" s="406">
        <f>VLOOKUP(S7,$B$3:$G$833,4,0)</f>
        <v>0</v>
      </c>
      <c r="V7" s="692" t="str">
        <f t="shared" ref="V7:V9" si="2">VLOOKUP(S7,$B$3:$G$920,5,0)</f>
        <v>אין</v>
      </c>
      <c r="W7" s="86"/>
      <c r="X7" s="804"/>
      <c r="Y7" s="405">
        <f>VLOOKUP(X7,$B$3:$G$833,3,0)</f>
        <v>0</v>
      </c>
      <c r="Z7" s="406">
        <f>VLOOKUP(X7,$B$3:$G$833,4,0)</f>
        <v>0</v>
      </c>
      <c r="AA7" s="692" t="str">
        <f t="shared" ref="AA7:AA9" si="3">VLOOKUP(X7,$B$3:$G$920,5,0)</f>
        <v>אין</v>
      </c>
      <c r="AB7" s="86"/>
      <c r="AC7" s="531"/>
      <c r="AD7" s="405">
        <f>VLOOKUP(AC7,$B$3:$G$983,3,0)</f>
        <v>0</v>
      </c>
      <c r="AE7" s="406">
        <f>VLOOKUP(AC7,$B$3:$G$983,4,0)</f>
        <v>0</v>
      </c>
      <c r="AF7" s="692" t="str">
        <f t="shared" ref="AF7:AF9" si="4">VLOOKUP(AC7,$B$3:$G$920,5,0)</f>
        <v>אין</v>
      </c>
    </row>
    <row r="8" spans="1:41">
      <c r="A8" s="84" t="str">
        <f>'[1]משתתפים '!B8</f>
        <v>007914484</v>
      </c>
      <c r="B8" s="387" t="str">
        <f>'[1]משתתפים '!C8</f>
        <v>זמיר אברהם</v>
      </c>
      <c r="C8" s="84">
        <f>'[1]משתתפים '!D8</f>
        <v>1946</v>
      </c>
      <c r="D8" s="151" t="str">
        <f>'[1]משתתפים '!E8</f>
        <v>אבן יהודה</v>
      </c>
      <c r="E8" s="94" t="str">
        <f>'[1]משתתפים '!F8</f>
        <v>007914484</v>
      </c>
      <c r="F8" s="413" t="str">
        <f>'[1]משתתפים '!G8</f>
        <v>אין</v>
      </c>
      <c r="G8" s="447">
        <f>'[1]משתתפים '!H8</f>
        <v>0</v>
      </c>
      <c r="I8" s="820"/>
      <c r="J8" s="821">
        <f>VLOOKUP(I8,$B$3:$G$983,3,0)</f>
        <v>0</v>
      </c>
      <c r="K8" s="406">
        <f>VLOOKUP(I8,$B$3:$G$983,4,0)</f>
        <v>0</v>
      </c>
      <c r="L8" s="692" t="str">
        <f t="shared" si="0"/>
        <v>אין</v>
      </c>
      <c r="M8" s="822"/>
      <c r="N8" s="827"/>
      <c r="O8" s="405">
        <f>VLOOKUP(N8,$B$3:$G$983,3,0)</f>
        <v>0</v>
      </c>
      <c r="P8" s="406">
        <f>VLOOKUP(N8,$B$3:$G$983,4,0)</f>
        <v>0</v>
      </c>
      <c r="Q8" s="692" t="str">
        <f t="shared" si="1"/>
        <v>אין</v>
      </c>
      <c r="R8" s="86"/>
      <c r="S8" s="316"/>
      <c r="T8" s="405">
        <f>VLOOKUP(S8,$B$3:$G$833,3,0)</f>
        <v>0</v>
      </c>
      <c r="U8" s="406">
        <f>VLOOKUP(S8,$B$3:$G$833,4,0)</f>
        <v>0</v>
      </c>
      <c r="V8" s="692" t="str">
        <f t="shared" si="2"/>
        <v>אין</v>
      </c>
      <c r="W8" s="86"/>
      <c r="X8" s="129"/>
      <c r="Y8" s="405">
        <f>VLOOKUP(X8,$B$3:$G$833,3,0)</f>
        <v>0</v>
      </c>
      <c r="Z8" s="406">
        <f>VLOOKUP(X8,$B$3:$G$833,4,0)</f>
        <v>0</v>
      </c>
      <c r="AA8" s="692" t="str">
        <f t="shared" si="3"/>
        <v>אין</v>
      </c>
      <c r="AB8" s="86"/>
      <c r="AC8" s="531"/>
      <c r="AD8" s="405">
        <f>VLOOKUP(AC8,$B$3:$G$983,3,0)</f>
        <v>0</v>
      </c>
      <c r="AE8" s="406">
        <f>VLOOKUP(AC8,$B$3:$G$983,4,0)</f>
        <v>0</v>
      </c>
      <c r="AF8" s="692" t="str">
        <f t="shared" si="4"/>
        <v>אין</v>
      </c>
    </row>
    <row r="9" spans="1:41">
      <c r="A9" s="81" t="str">
        <f>'[1]משתתפים '!B9</f>
        <v>050579846</v>
      </c>
      <c r="B9" s="387" t="str">
        <f>'[1]משתתפים '!C9</f>
        <v>חורש עדנה</v>
      </c>
      <c r="C9" s="81">
        <f>'[1]משתתפים '!D9</f>
        <v>1951</v>
      </c>
      <c r="D9" s="151" t="str">
        <f>'[1]משתתפים '!E9</f>
        <v>אבן יהודה</v>
      </c>
      <c r="E9" s="301" t="str">
        <f>'[1]משתתפים '!F9</f>
        <v>050579846</v>
      </c>
      <c r="F9" s="413" t="str">
        <f>'[1]משתתפים '!G9</f>
        <v>אין</v>
      </c>
      <c r="G9" s="447">
        <f>'[1]משתתפים '!H9</f>
        <v>0</v>
      </c>
      <c r="I9" s="820"/>
      <c r="J9" s="821">
        <f>VLOOKUP(I9,$B$3:$G$983,3,0)</f>
        <v>0</v>
      </c>
      <c r="K9" s="406">
        <f>VLOOKUP(I9,$B$3:$G$983,4,0)</f>
        <v>0</v>
      </c>
      <c r="L9" s="692" t="str">
        <f t="shared" si="0"/>
        <v>אין</v>
      </c>
      <c r="M9" s="825"/>
      <c r="N9" s="527"/>
      <c r="O9" s="405">
        <f>VLOOKUP(N9,$B$3:$G$983,3,0)</f>
        <v>0</v>
      </c>
      <c r="P9" s="406">
        <f>VLOOKUP(N9,$B$3:$G$983,4,0)</f>
        <v>0</v>
      </c>
      <c r="Q9" s="692" t="str">
        <f t="shared" si="1"/>
        <v>אין</v>
      </c>
      <c r="R9" s="86"/>
      <c r="S9" s="531"/>
      <c r="T9" s="405">
        <f>VLOOKUP(S9,$B$3:$G$833,3,0)</f>
        <v>0</v>
      </c>
      <c r="U9" s="406">
        <f>VLOOKUP(S9,$B$3:$G$833,4,0)</f>
        <v>0</v>
      </c>
      <c r="V9" s="692" t="str">
        <f t="shared" si="2"/>
        <v>אין</v>
      </c>
      <c r="W9" s="86"/>
      <c r="X9" s="637"/>
      <c r="Y9" s="405">
        <f>VLOOKUP(X9,$B$3:$G$833,3,0)</f>
        <v>0</v>
      </c>
      <c r="Z9" s="406">
        <f>VLOOKUP(X9,$B$3:$G$833,4,0)</f>
        <v>0</v>
      </c>
      <c r="AA9" s="692" t="str">
        <f t="shared" si="3"/>
        <v>אין</v>
      </c>
      <c r="AB9" s="86"/>
      <c r="AC9" s="531"/>
      <c r="AD9" s="405">
        <f>VLOOKUP(AC9,$B$3:$G$983,3,0)</f>
        <v>0</v>
      </c>
      <c r="AE9" s="406">
        <f>VLOOKUP(AC9,$B$3:$G$983,4,0)</f>
        <v>0</v>
      </c>
      <c r="AF9" s="692" t="str">
        <f t="shared" si="4"/>
        <v>אין</v>
      </c>
    </row>
    <row r="10" spans="1:41">
      <c r="A10" s="84" t="str">
        <f>'[1]משתתפים '!B10</f>
        <v>003343027</v>
      </c>
      <c r="B10" s="387" t="str">
        <f>'[1]משתתפים '!C10</f>
        <v>לרנר אלכס</v>
      </c>
      <c r="C10" s="84">
        <f>'[1]משתתפים '!D10</f>
        <v>1946</v>
      </c>
      <c r="D10" s="151" t="str">
        <f>'[1]משתתפים '!E10</f>
        <v>אבן יהודה</v>
      </c>
      <c r="E10" s="94" t="str">
        <f>'[1]משתתפים '!F10</f>
        <v>003343027</v>
      </c>
      <c r="F10" s="413" t="str">
        <f>'[1]משתתפים '!G10</f>
        <v>אין</v>
      </c>
      <c r="G10" s="447">
        <f>'[1]משתתפים '!H10</f>
        <v>0</v>
      </c>
      <c r="I10" s="696"/>
      <c r="J10" s="76"/>
      <c r="K10" s="76"/>
      <c r="L10" s="446"/>
      <c r="M10" s="78"/>
      <c r="N10" s="78"/>
      <c r="O10" s="76"/>
      <c r="P10" s="76"/>
      <c r="Q10" s="446"/>
      <c r="R10" s="76"/>
      <c r="S10" s="708"/>
      <c r="T10" s="76"/>
      <c r="U10" s="76"/>
      <c r="V10" s="446"/>
      <c r="W10" s="90"/>
      <c r="X10" s="76"/>
      <c r="AA10" s="446"/>
      <c r="AC10" s="530"/>
      <c r="AF10" s="446"/>
      <c r="AH10" s="407"/>
    </row>
    <row r="11" spans="1:41" ht="16.5" thickBot="1">
      <c r="A11" s="81">
        <f>'[1]משתתפים '!B11</f>
        <v>52182193</v>
      </c>
      <c r="B11" s="387" t="str">
        <f>'[1]משתתפים '!C11</f>
        <v>פרידמן אברהם</v>
      </c>
      <c r="C11" s="81">
        <f>'[1]משתתפים '!D11</f>
        <v>1953</v>
      </c>
      <c r="D11" s="151" t="str">
        <f>'[1]משתתפים '!E11</f>
        <v>אבן יהודה</v>
      </c>
      <c r="E11" s="93">
        <f>'[1]משתתפים '!F11</f>
        <v>52182193</v>
      </c>
      <c r="F11" s="413" t="str">
        <f>'[1]משתתפים '!G11</f>
        <v>אין</v>
      </c>
      <c r="G11" s="447">
        <f>'[1]משתתפים '!H11</f>
        <v>0</v>
      </c>
      <c r="I11" s="697" t="s">
        <v>1901</v>
      </c>
      <c r="J11" s="83" t="s">
        <v>1902</v>
      </c>
      <c r="K11" s="83" t="s">
        <v>0</v>
      </c>
      <c r="L11" s="83" t="s">
        <v>1903</v>
      </c>
      <c r="N11" s="284" t="s">
        <v>1901</v>
      </c>
      <c r="O11" s="83" t="s">
        <v>1902</v>
      </c>
      <c r="P11" s="83" t="s">
        <v>0</v>
      </c>
      <c r="Q11" s="83" t="s">
        <v>1903</v>
      </c>
      <c r="S11" s="284" t="s">
        <v>1901</v>
      </c>
      <c r="T11" s="83" t="s">
        <v>1902</v>
      </c>
      <c r="U11" s="83" t="s">
        <v>0</v>
      </c>
      <c r="V11" s="83" t="s">
        <v>1903</v>
      </c>
      <c r="W11" s="289"/>
      <c r="X11" s="284" t="s">
        <v>1901</v>
      </c>
      <c r="Y11" s="83" t="s">
        <v>1902</v>
      </c>
      <c r="Z11" s="83" t="s">
        <v>0</v>
      </c>
      <c r="AA11" s="83" t="s">
        <v>1903</v>
      </c>
      <c r="AC11" s="284" t="s">
        <v>1901</v>
      </c>
      <c r="AD11" s="83" t="s">
        <v>1902</v>
      </c>
      <c r="AE11" s="83" t="s">
        <v>0</v>
      </c>
      <c r="AF11" s="83" t="s">
        <v>1903</v>
      </c>
      <c r="AH11" s="407"/>
    </row>
    <row r="12" spans="1:41">
      <c r="A12" s="84" t="str">
        <f>'[1]משתתפים '!B12</f>
        <v>054526041</v>
      </c>
      <c r="B12" s="387" t="str">
        <f>'[1]משתתפים '!C12</f>
        <v>פרנקל דליה</v>
      </c>
      <c r="C12" s="84">
        <f>'[1]משתתפים '!D12</f>
        <v>1956</v>
      </c>
      <c r="D12" s="151" t="str">
        <f>'[1]משתתפים '!E12</f>
        <v>אבן יהודה</v>
      </c>
      <c r="E12" s="301" t="str">
        <f>'[1]משתתפים '!F12</f>
        <v>054526041</v>
      </c>
      <c r="F12" s="413" t="str">
        <f>'[1]משתתפים '!G12</f>
        <v>אין</v>
      </c>
      <c r="G12" s="447">
        <f>'[1]משתתפים '!H12</f>
        <v>0</v>
      </c>
      <c r="H12" s="87">
        <v>6</v>
      </c>
      <c r="I12" s="531"/>
      <c r="J12" s="405">
        <f>VLOOKUP(I12,$B$3:$G$983,3,0)</f>
        <v>0</v>
      </c>
      <c r="K12" s="406">
        <f>VLOOKUP(I12,$B$3:$G$983,4,0)</f>
        <v>0</v>
      </c>
      <c r="L12" s="692" t="str">
        <f>VLOOKUP(I12,$B$3:$G$920,5,0)</f>
        <v>אין</v>
      </c>
      <c r="M12" s="86">
        <v>7</v>
      </c>
      <c r="N12" s="705"/>
      <c r="O12" s="405">
        <f>VLOOKUP(N12,$B$3:$G$983,3,0)</f>
        <v>0</v>
      </c>
      <c r="P12" s="406">
        <f>VLOOKUP(N12,$B$3:$G$983,4,0)</f>
        <v>0</v>
      </c>
      <c r="Q12" s="692" t="str">
        <f>VLOOKUP(N12,$B$3:$G$920,5,0)</f>
        <v>אין</v>
      </c>
      <c r="R12" s="86">
        <v>8</v>
      </c>
      <c r="S12" s="315"/>
      <c r="T12" s="405">
        <f>VLOOKUP(S12,$B$3:$G$983,3,0)</f>
        <v>0</v>
      </c>
      <c r="U12" s="406">
        <f>VLOOKUP(S12,$B$3:$G$983,4,0)</f>
        <v>0</v>
      </c>
      <c r="V12" s="692" t="str">
        <f>VLOOKUP(S12,$B$3:$G$920,5,0)</f>
        <v>אין</v>
      </c>
      <c r="W12" s="86">
        <v>9</v>
      </c>
      <c r="X12" s="801"/>
      <c r="Y12" s="405">
        <f>VLOOKUP(X12,$B$3:$G$983,3,0)</f>
        <v>0</v>
      </c>
      <c r="Z12" s="406">
        <f>VLOOKUP(X12,$B$3:$G$983,4,0)</f>
        <v>0</v>
      </c>
      <c r="AA12" s="692" t="str">
        <f>VLOOKUP(X12,$B$3:$G$920,5,0)</f>
        <v>אין</v>
      </c>
      <c r="AB12" s="86">
        <v>10</v>
      </c>
      <c r="AC12" s="802"/>
      <c r="AD12" s="405">
        <f>VLOOKUP(AC12,$B$3:$G$983,3,0)</f>
        <v>0</v>
      </c>
      <c r="AE12" s="406">
        <f>VLOOKUP(AC12,$B$3:$G$983,4,0)</f>
        <v>0</v>
      </c>
      <c r="AF12" s="692" t="str">
        <f>VLOOKUP(AC12,$B$3:$G$920,5,0)</f>
        <v>אין</v>
      </c>
      <c r="AH12" s="788" t="s">
        <v>2208</v>
      </c>
      <c r="AI12" s="789" t="s">
        <v>2209</v>
      </c>
      <c r="AJ12" s="789" t="s">
        <v>2210</v>
      </c>
      <c r="AK12" s="789" t="s">
        <v>2211</v>
      </c>
      <c r="AL12" s="789" t="s">
        <v>2212</v>
      </c>
      <c r="AM12" s="789" t="s">
        <v>2213</v>
      </c>
      <c r="AN12" s="789" t="s">
        <v>2214</v>
      </c>
      <c r="AO12" s="790" t="s">
        <v>2215</v>
      </c>
    </row>
    <row r="13" spans="1:41">
      <c r="A13" s="81" t="str">
        <f>'[1]משתתפים '!B13</f>
        <v>006552681</v>
      </c>
      <c r="B13" s="387" t="str">
        <f>'[1]משתתפים '!C13</f>
        <v>קליין ג'וזפין</v>
      </c>
      <c r="C13" s="81">
        <f>'[1]משתתפים '!D13</f>
        <v>1945</v>
      </c>
      <c r="D13" s="151" t="str">
        <f>'[1]משתתפים '!E13</f>
        <v>אבן יהודה</v>
      </c>
      <c r="E13" s="93" t="str">
        <f>'[1]משתתפים '!F13</f>
        <v>006552681</v>
      </c>
      <c r="F13" s="413" t="str">
        <f>'[1]משתתפים '!G13</f>
        <v>אין</v>
      </c>
      <c r="G13" s="447">
        <f>'[1]משתתפים '!H13</f>
        <v>0</v>
      </c>
      <c r="H13" s="87"/>
      <c r="I13" s="387"/>
      <c r="J13" s="405">
        <f>VLOOKUP(I13,$B$3:$G$983,3,0)</f>
        <v>0</v>
      </c>
      <c r="K13" s="406">
        <f>VLOOKUP(I13,$B$3:$G$983,4,0)</f>
        <v>0</v>
      </c>
      <c r="L13" s="692" t="str">
        <f t="shared" ref="L13:L15" si="5">VLOOKUP(I13,$B$3:$G$920,5,0)</f>
        <v>אין</v>
      </c>
      <c r="M13" s="86"/>
      <c r="N13" s="695"/>
      <c r="O13" s="405">
        <f>VLOOKUP(N13,$B$3:$G$983,3,0)</f>
        <v>0</v>
      </c>
      <c r="P13" s="406">
        <f>VLOOKUP(N13,$B$3:$G$983,4,0)</f>
        <v>0</v>
      </c>
      <c r="Q13" s="692" t="str">
        <f t="shared" ref="Q13:Q15" si="6">VLOOKUP(N13,$B$3:$G$920,5,0)</f>
        <v>אין</v>
      </c>
      <c r="R13" s="86"/>
      <c r="S13" s="88"/>
      <c r="T13" s="405">
        <f>VLOOKUP(S13,$B$3:$G$983,3,0)</f>
        <v>0</v>
      </c>
      <c r="U13" s="406">
        <f>VLOOKUP(S13,$B$3:$G$983,4,0)</f>
        <v>0</v>
      </c>
      <c r="V13" s="692" t="str">
        <f t="shared" ref="V13:V15" si="7">VLOOKUP(S13,$B$3:$G$920,5,0)</f>
        <v>אין</v>
      </c>
      <c r="W13" s="86"/>
      <c r="X13" s="804"/>
      <c r="Y13" s="405">
        <f>VLOOKUP(X13,$B$3:$G$983,3,0)</f>
        <v>0</v>
      </c>
      <c r="Z13" s="406">
        <f>VLOOKUP(X13,$B$3:$G$983,4,0)</f>
        <v>0</v>
      </c>
      <c r="AA13" s="692" t="str">
        <f t="shared" ref="AA13:AA15" si="8">VLOOKUP(X13,$B$3:$G$920,5,0)</f>
        <v>אין</v>
      </c>
      <c r="AB13" s="86"/>
      <c r="AC13" s="806"/>
      <c r="AD13" s="405">
        <f>VLOOKUP(AC13,$B$3:$G$983,3,0)</f>
        <v>0</v>
      </c>
      <c r="AE13" s="406">
        <f>VLOOKUP(AC13,$B$3:$G$983,4,0)</f>
        <v>0</v>
      </c>
      <c r="AF13" s="692" t="str">
        <f t="shared" ref="AF13:AF15" si="9">VLOOKUP(AC13,$B$3:$G$920,5,0)</f>
        <v>אין</v>
      </c>
      <c r="AH13" s="791" t="s">
        <v>2216</v>
      </c>
      <c r="AI13" s="792" t="s">
        <v>2217</v>
      </c>
      <c r="AJ13" s="792" t="s">
        <v>2218</v>
      </c>
      <c r="AK13" s="792" t="s">
        <v>2219</v>
      </c>
      <c r="AL13" s="792" t="s">
        <v>2220</v>
      </c>
      <c r="AM13" s="792" t="s">
        <v>2221</v>
      </c>
      <c r="AN13" s="792" t="s">
        <v>2222</v>
      </c>
      <c r="AO13" s="792" t="s">
        <v>2223</v>
      </c>
    </row>
    <row r="14" spans="1:41">
      <c r="A14" s="84" t="str">
        <f>'[1]משתתפים '!B14</f>
        <v>051287977</v>
      </c>
      <c r="B14" s="387" t="str">
        <f>'[1]משתתפים '!C14</f>
        <v>שור מני</v>
      </c>
      <c r="C14" s="84">
        <f>'[1]משתתפים '!D14</f>
        <v>1952</v>
      </c>
      <c r="D14" s="151" t="str">
        <f>'[1]משתתפים '!E14</f>
        <v>אבן יהודה</v>
      </c>
      <c r="E14" s="301" t="str">
        <f>'[1]משתתפים '!F14</f>
        <v>051287977</v>
      </c>
      <c r="F14" s="413" t="str">
        <f>'[1]משתתפים '!G14</f>
        <v>אין</v>
      </c>
      <c r="G14" s="447">
        <f>'[1]משתתפים '!H14</f>
        <v>0</v>
      </c>
      <c r="H14" s="87"/>
      <c r="I14" s="732"/>
      <c r="J14" s="405">
        <f>VLOOKUP(I14,$B$3:$G$983,3,0)</f>
        <v>0</v>
      </c>
      <c r="K14" s="406">
        <f>VLOOKUP(I14,$B$3:$G$983,4,0)</f>
        <v>0</v>
      </c>
      <c r="L14" s="692" t="str">
        <f t="shared" si="5"/>
        <v>אין</v>
      </c>
      <c r="M14" s="86"/>
      <c r="N14" s="800"/>
      <c r="O14" s="405">
        <f>VLOOKUP(N14,$B$3:$G$983,3,0)</f>
        <v>0</v>
      </c>
      <c r="P14" s="406">
        <f>VLOOKUP(N14,$B$3:$G$983,4,0)</f>
        <v>0</v>
      </c>
      <c r="Q14" s="692" t="str">
        <f t="shared" si="6"/>
        <v>אין</v>
      </c>
      <c r="R14" s="86"/>
      <c r="S14" s="81"/>
      <c r="T14" s="405">
        <f>VLOOKUP(S14,$B$3:$G$983,3,0)</f>
        <v>0</v>
      </c>
      <c r="U14" s="406">
        <f>VLOOKUP(S14,$B$3:$G$983,4,0)</f>
        <v>0</v>
      </c>
      <c r="V14" s="692" t="str">
        <f t="shared" si="7"/>
        <v>אין</v>
      </c>
      <c r="W14" s="86"/>
      <c r="X14" s="805"/>
      <c r="Y14" s="405">
        <f>VLOOKUP(X14,$B$3:$G$983,3,0)</f>
        <v>0</v>
      </c>
      <c r="Z14" s="406">
        <f>VLOOKUP(X14,$B$3:$G$983,4,0)</f>
        <v>0</v>
      </c>
      <c r="AA14" s="692" t="str">
        <f t="shared" si="8"/>
        <v>אין</v>
      </c>
      <c r="AB14" s="86"/>
      <c r="AC14" s="164"/>
      <c r="AD14" s="405">
        <f>VLOOKUP(AC14,$B$3:$G$983,3,0)</f>
        <v>0</v>
      </c>
      <c r="AE14" s="406">
        <f>VLOOKUP(AC14,$B$3:$G$983,4,0)</f>
        <v>0</v>
      </c>
      <c r="AF14" s="692" t="str">
        <f t="shared" si="9"/>
        <v>אין</v>
      </c>
      <c r="AH14" s="793" t="s">
        <v>2224</v>
      </c>
      <c r="AI14" s="794" t="s">
        <v>2225</v>
      </c>
      <c r="AJ14" s="794" t="s">
        <v>2226</v>
      </c>
      <c r="AK14" s="794" t="s">
        <v>2227</v>
      </c>
      <c r="AL14" s="794" t="s">
        <v>2228</v>
      </c>
      <c r="AM14" s="794" t="s">
        <v>2229</v>
      </c>
      <c r="AN14" s="794" t="s">
        <v>2230</v>
      </c>
      <c r="AO14" s="795" t="s">
        <v>2231</v>
      </c>
    </row>
    <row r="15" spans="1:41">
      <c r="A15" s="81" t="str">
        <f>'[1]משתתפים '!B15</f>
        <v>003203627</v>
      </c>
      <c r="B15" s="387" t="str">
        <f>'[1]משתתפים '!C15</f>
        <v>שטרמרמן יחיאל</v>
      </c>
      <c r="C15" s="81">
        <f>'[1]משתתפים '!D15</f>
        <v>1941</v>
      </c>
      <c r="D15" s="151" t="str">
        <f>'[1]משתתפים '!E15</f>
        <v>אבן יהודה</v>
      </c>
      <c r="E15" s="93" t="str">
        <f>'[1]משתתפים '!F15</f>
        <v>003203627</v>
      </c>
      <c r="F15" s="413" t="str">
        <f>'[1]משתתפים '!G15</f>
        <v>אין</v>
      </c>
      <c r="G15" s="447">
        <f>'[1]משתתפים '!H15</f>
        <v>0</v>
      </c>
      <c r="H15" s="87"/>
      <c r="I15" s="699"/>
      <c r="J15" s="405">
        <f>VLOOKUP(I15,$B$3:$G$983,3,0)</f>
        <v>0</v>
      </c>
      <c r="K15" s="406">
        <f>VLOOKUP(I15,$B$3:$G$983,4,0)</f>
        <v>0</v>
      </c>
      <c r="L15" s="692" t="str">
        <f t="shared" si="5"/>
        <v>אין</v>
      </c>
      <c r="M15" s="86"/>
      <c r="N15" s="807"/>
      <c r="O15" s="405">
        <f>VLOOKUP(N15,$B$3:$G$983,3,0)</f>
        <v>0</v>
      </c>
      <c r="P15" s="406">
        <f>VLOOKUP(N15,$B$3:$G$983,4,0)</f>
        <v>0</v>
      </c>
      <c r="Q15" s="692" t="str">
        <f t="shared" si="6"/>
        <v>אין</v>
      </c>
      <c r="R15" s="86"/>
      <c r="S15" s="709"/>
      <c r="T15" s="405">
        <f>VLOOKUP(S15,$B$3:$G$983,3,0)</f>
        <v>0</v>
      </c>
      <c r="U15" s="406">
        <f>VLOOKUP(S15,$B$3:$G$983,4,0)</f>
        <v>0</v>
      </c>
      <c r="V15" s="692" t="str">
        <f t="shared" si="7"/>
        <v>אין</v>
      </c>
      <c r="W15" s="86"/>
      <c r="X15" s="531"/>
      <c r="Y15" s="405">
        <f>VLOOKUP(X15,$B$3:$G$983,3,0)</f>
        <v>0</v>
      </c>
      <c r="Z15" s="406">
        <f>VLOOKUP(X15,$B$3:$G$983,4,0)</f>
        <v>0</v>
      </c>
      <c r="AA15" s="692" t="str">
        <f t="shared" si="8"/>
        <v>אין</v>
      </c>
      <c r="AB15" s="86"/>
      <c r="AC15" s="531"/>
      <c r="AD15" s="405">
        <f>VLOOKUP(AC15,$B$3:$G$983,3,0)</f>
        <v>0</v>
      </c>
      <c r="AE15" s="406">
        <f>VLOOKUP(AC15,$B$3:$G$983,4,0)</f>
        <v>0</v>
      </c>
      <c r="AF15" s="692" t="str">
        <f t="shared" si="9"/>
        <v>אין</v>
      </c>
      <c r="AH15" s="796" t="s">
        <v>2185</v>
      </c>
      <c r="AI15" s="797" t="s">
        <v>2186</v>
      </c>
      <c r="AJ15" s="798" t="s">
        <v>2187</v>
      </c>
      <c r="AK15" s="797" t="s">
        <v>2188</v>
      </c>
      <c r="AL15" s="797" t="s">
        <v>2183</v>
      </c>
      <c r="AM15" s="797" t="s">
        <v>2189</v>
      </c>
      <c r="AN15" s="797" t="s">
        <v>2190</v>
      </c>
      <c r="AO15" s="797" t="s">
        <v>2191</v>
      </c>
    </row>
    <row r="16" spans="1:41">
      <c r="A16" s="84" t="str">
        <f>'[1]משתתפים '!B16</f>
        <v>064868508</v>
      </c>
      <c r="B16" s="387" t="str">
        <f>'[1]משתתפים '!C16</f>
        <v>שטרק גבי</v>
      </c>
      <c r="C16" s="84">
        <f>'[1]משתתפים '!D16</f>
        <v>1943</v>
      </c>
      <c r="D16" s="151" t="str">
        <f>'[1]משתתפים '!E16</f>
        <v>אבן יהודה</v>
      </c>
      <c r="E16" s="94" t="str">
        <f>'[1]משתתפים '!F16</f>
        <v>064868508</v>
      </c>
      <c r="F16" s="413" t="str">
        <f>'[1]משתתפים '!G16</f>
        <v>אין</v>
      </c>
      <c r="G16" s="447">
        <f>'[1]משתתפים '!H16</f>
        <v>0</v>
      </c>
      <c r="I16" s="696"/>
      <c r="J16" s="91"/>
      <c r="K16" s="91"/>
      <c r="L16" s="446"/>
      <c r="O16" s="91"/>
      <c r="P16" s="91"/>
      <c r="Q16" s="446"/>
      <c r="T16" s="76"/>
      <c r="U16" s="76"/>
      <c r="V16" s="446"/>
      <c r="AA16" s="446"/>
      <c r="AD16" s="91"/>
      <c r="AE16" s="91"/>
      <c r="AF16" s="446"/>
      <c r="AH16" s="796" t="s">
        <v>2192</v>
      </c>
      <c r="AI16" s="797" t="s">
        <v>2193</v>
      </c>
      <c r="AJ16" s="798" t="s">
        <v>2194</v>
      </c>
      <c r="AK16" s="797" t="s">
        <v>2195</v>
      </c>
      <c r="AL16" s="797" t="s">
        <v>2196</v>
      </c>
      <c r="AM16" s="797" t="s">
        <v>2197</v>
      </c>
      <c r="AN16" s="797" t="s">
        <v>2198</v>
      </c>
      <c r="AO16" s="797" t="s">
        <v>2199</v>
      </c>
    </row>
    <row r="17" spans="1:41">
      <c r="A17" s="81">
        <f>'[1]משתתפים '!B17</f>
        <v>0</v>
      </c>
      <c r="B17" s="387">
        <f>'[1]משתתפים '!C17</f>
        <v>0</v>
      </c>
      <c r="C17" s="81">
        <f>'[1]משתתפים '!D17</f>
        <v>0</v>
      </c>
      <c r="D17" s="151">
        <f>'[1]משתתפים '!E17</f>
        <v>0</v>
      </c>
      <c r="E17" s="301">
        <f>'[1]משתתפים '!F17</f>
        <v>0</v>
      </c>
      <c r="F17" s="413" t="str">
        <f>'[1]משתתפים '!G17</f>
        <v>אין</v>
      </c>
      <c r="G17" s="447">
        <f>'[1]משתתפים '!H17</f>
        <v>0</v>
      </c>
      <c r="I17" s="697" t="s">
        <v>1901</v>
      </c>
      <c r="J17" s="83" t="s">
        <v>1902</v>
      </c>
      <c r="K17" s="83" t="s">
        <v>0</v>
      </c>
      <c r="L17" s="83" t="s">
        <v>1903</v>
      </c>
      <c r="N17" s="284" t="s">
        <v>1901</v>
      </c>
      <c r="O17" s="83" t="s">
        <v>1902</v>
      </c>
      <c r="P17" s="83" t="s">
        <v>0</v>
      </c>
      <c r="Q17" s="83" t="s">
        <v>1903</v>
      </c>
      <c r="S17" s="284" t="s">
        <v>1901</v>
      </c>
      <c r="T17" s="83" t="s">
        <v>1902</v>
      </c>
      <c r="U17" s="83" t="s">
        <v>0</v>
      </c>
      <c r="V17" s="83" t="s">
        <v>1903</v>
      </c>
      <c r="W17" s="289"/>
      <c r="X17" s="284" t="s">
        <v>1901</v>
      </c>
      <c r="Y17" s="83" t="s">
        <v>1902</v>
      </c>
      <c r="Z17" s="83" t="s">
        <v>0</v>
      </c>
      <c r="AA17" s="83" t="s">
        <v>1903</v>
      </c>
      <c r="AC17" s="284" t="s">
        <v>1901</v>
      </c>
      <c r="AD17" s="83" t="s">
        <v>1902</v>
      </c>
      <c r="AE17" s="83" t="s">
        <v>0</v>
      </c>
      <c r="AF17" s="83" t="s">
        <v>1903</v>
      </c>
      <c r="AH17" s="796" t="s">
        <v>2200</v>
      </c>
      <c r="AI17" s="797" t="s">
        <v>2201</v>
      </c>
      <c r="AJ17" s="798" t="s">
        <v>2202</v>
      </c>
      <c r="AK17" s="797" t="s">
        <v>2203</v>
      </c>
      <c r="AL17" s="797" t="s">
        <v>2204</v>
      </c>
      <c r="AM17" s="799" t="s">
        <v>2205</v>
      </c>
      <c r="AN17" s="797" t="s">
        <v>2206</v>
      </c>
      <c r="AO17" s="797" t="s">
        <v>2207</v>
      </c>
    </row>
    <row r="18" spans="1:41">
      <c r="A18" s="81">
        <f>'[1]משתתפים '!B18</f>
        <v>0</v>
      </c>
      <c r="B18" s="387">
        <f>'[1]משתתפים '!C18</f>
        <v>0</v>
      </c>
      <c r="C18" s="81">
        <f>'[1]משתתפים '!D18</f>
        <v>0</v>
      </c>
      <c r="D18" s="151">
        <f>'[1]משתתפים '!E18</f>
        <v>0</v>
      </c>
      <c r="E18" s="97">
        <f>'[1]משתתפים '!F18</f>
        <v>0</v>
      </c>
      <c r="F18" s="413" t="str">
        <f>'[1]משתתפים '!G18</f>
        <v>אין</v>
      </c>
      <c r="G18" s="447">
        <f>'[1]משתתפים '!H18</f>
        <v>0</v>
      </c>
      <c r="H18" s="87">
        <v>11</v>
      </c>
      <c r="I18" s="302"/>
      <c r="J18" s="405">
        <f>VLOOKUP(I18,$B$3:$G$983,3,0)</f>
        <v>0</v>
      </c>
      <c r="K18" s="406">
        <f>VLOOKUP(I18,$B$3:$G$983,4,0)</f>
        <v>0</v>
      </c>
      <c r="L18" s="692" t="str">
        <f>VLOOKUP(I18,$B$3:$G$920,5,0)</f>
        <v>אין</v>
      </c>
      <c r="M18" s="86">
        <v>12</v>
      </c>
      <c r="N18" s="808"/>
      <c r="O18" s="405">
        <f>VLOOKUP(N18,$B$3:$G$983,3,0)</f>
        <v>0</v>
      </c>
      <c r="P18" s="406">
        <f>VLOOKUP(N18,$B$3:$G$983,4,0)</f>
        <v>0</v>
      </c>
      <c r="Q18" s="692" t="str">
        <f>VLOOKUP(N18,$B$3:$G$920,5,0)</f>
        <v>אין</v>
      </c>
      <c r="R18" s="86">
        <v>13</v>
      </c>
      <c r="S18" s="307"/>
      <c r="T18" s="405">
        <f>VLOOKUP(S18,$B$3:$G$983,3,0)</f>
        <v>0</v>
      </c>
      <c r="U18" s="406">
        <f>VLOOKUP(S18,$B$3:$G$983,4,0)</f>
        <v>0</v>
      </c>
      <c r="V18" s="692" t="str">
        <f>VLOOKUP(S18,$B$3:$G$920,5,0)</f>
        <v>אין</v>
      </c>
      <c r="W18" s="86">
        <v>14</v>
      </c>
      <c r="X18" s="698"/>
      <c r="Y18" s="405">
        <f>VLOOKUP(X18,$B$3:$G$983,3,0)</f>
        <v>0</v>
      </c>
      <c r="Z18" s="406">
        <f>VLOOKUP(X18,$B$3:$G$983,4,0)</f>
        <v>0</v>
      </c>
      <c r="AA18" s="692" t="str">
        <f>VLOOKUP(X18,$B$3:$G$920,5,0)</f>
        <v>אין</v>
      </c>
      <c r="AB18" s="86">
        <v>15</v>
      </c>
      <c r="AC18" s="81"/>
      <c r="AD18" s="405">
        <f>VLOOKUP(AC18,$B$3:$G$983,3,0)</f>
        <v>0</v>
      </c>
      <c r="AE18" s="406">
        <f>VLOOKUP(AC18,$B$3:$G$983,4,0)</f>
        <v>0</v>
      </c>
      <c r="AF18" s="692" t="str">
        <f>VLOOKUP(AC18,$B$3:$G$920,5,0)</f>
        <v>אין</v>
      </c>
    </row>
    <row r="19" spans="1:41">
      <c r="A19" s="307">
        <f>'[1]משתתפים '!B19</f>
        <v>0</v>
      </c>
      <c r="B19" s="387">
        <f>'[1]משתתפים '!C19</f>
        <v>0</v>
      </c>
      <c r="C19" s="307">
        <f>'[1]משתתפים '!D19</f>
        <v>0</v>
      </c>
      <c r="D19" s="393">
        <f>'[1]משתתפים '!E19</f>
        <v>0</v>
      </c>
      <c r="E19" s="307">
        <f>'[1]משתתפים '!F19</f>
        <v>0</v>
      </c>
      <c r="F19" s="413" t="str">
        <f>'[1]משתתפים '!G19</f>
        <v>אין</v>
      </c>
      <c r="G19" s="447">
        <f>'[1]משתתפים '!H19</f>
        <v>0</v>
      </c>
      <c r="H19" s="87"/>
      <c r="I19" s="387"/>
      <c r="J19" s="405">
        <f>VLOOKUP(I19,$B$3:$G$983,3,0)</f>
        <v>0</v>
      </c>
      <c r="K19" s="406">
        <f>VLOOKUP(I19,$B$3:$G$983,4,0)</f>
        <v>0</v>
      </c>
      <c r="L19" s="692" t="str">
        <f t="shared" ref="L19:L21" si="10">VLOOKUP(I19,$B$3:$G$920,5,0)</f>
        <v>אין</v>
      </c>
      <c r="M19" s="86"/>
      <c r="N19" s="531"/>
      <c r="O19" s="405">
        <f>VLOOKUP(N19,$B$3:$G$983,3,0)</f>
        <v>0</v>
      </c>
      <c r="P19" s="406">
        <f>VLOOKUP(N19,$B$3:$G$983,4,0)</f>
        <v>0</v>
      </c>
      <c r="Q19" s="692" t="str">
        <f t="shared" ref="Q19:Q21" si="11">VLOOKUP(N19,$B$3:$G$920,5,0)</f>
        <v>אין</v>
      </c>
      <c r="R19" s="86"/>
      <c r="S19" s="810"/>
      <c r="T19" s="405">
        <f>VLOOKUP(S19,$B$3:$G$983,3,0)</f>
        <v>0</v>
      </c>
      <c r="U19" s="406">
        <f>VLOOKUP(S19,$B$3:$G$983,4,0)</f>
        <v>0</v>
      </c>
      <c r="V19" s="692" t="str">
        <f t="shared" ref="V19:V21" si="12">VLOOKUP(S19,$B$3:$G$920,5,0)</f>
        <v>אין</v>
      </c>
      <c r="W19" s="86"/>
      <c r="X19" s="131"/>
      <c r="Y19" s="405">
        <f>VLOOKUP(X19,$B$3:$G$983,3,0)</f>
        <v>0</v>
      </c>
      <c r="Z19" s="406">
        <f>VLOOKUP(X19,$B$3:$G$983,4,0)</f>
        <v>0</v>
      </c>
      <c r="AA19" s="692" t="str">
        <f t="shared" ref="AA19:AA21" si="13">VLOOKUP(X19,$B$3:$G$920,5,0)</f>
        <v>אין</v>
      </c>
      <c r="AB19" s="86"/>
      <c r="AC19" s="531"/>
      <c r="AD19" s="405">
        <f>VLOOKUP(AC19,$B$3:$G$983,3,0)</f>
        <v>0</v>
      </c>
      <c r="AE19" s="406">
        <f>VLOOKUP(AC19,$B$3:$G$983,4,0)</f>
        <v>0</v>
      </c>
      <c r="AF19" s="692" t="str">
        <f t="shared" ref="AF19:AF21" si="14">VLOOKUP(AC19,$B$3:$G$920,5,0)</f>
        <v>אין</v>
      </c>
    </row>
    <row r="20" spans="1:41">
      <c r="A20" s="307">
        <f>'[1]משתתפים '!B20</f>
        <v>0</v>
      </c>
      <c r="B20" s="387">
        <f>'[1]משתתפים '!C20</f>
        <v>0</v>
      </c>
      <c r="C20" s="307">
        <f>'[1]משתתפים '!D20</f>
        <v>0</v>
      </c>
      <c r="D20" s="393">
        <f>'[1]משתתפים '!E20</f>
        <v>0</v>
      </c>
      <c r="E20" s="286">
        <f>'[1]משתתפים '!F20</f>
        <v>0</v>
      </c>
      <c r="F20" s="413" t="str">
        <f>'[1]משתתפים '!G20</f>
        <v>אין</v>
      </c>
      <c r="G20" s="447">
        <f>'[1]משתתפים '!H20</f>
        <v>0</v>
      </c>
      <c r="H20" s="87"/>
      <c r="I20" s="803"/>
      <c r="J20" s="405">
        <f>VLOOKUP(I20,$B$3:$G$983,3,0)</f>
        <v>0</v>
      </c>
      <c r="K20" s="406">
        <f>VLOOKUP(I20,$B$3:$G$983,4,0)</f>
        <v>0</v>
      </c>
      <c r="L20" s="692" t="str">
        <f t="shared" si="10"/>
        <v>אין</v>
      </c>
      <c r="M20" s="86"/>
      <c r="N20" s="809"/>
      <c r="O20" s="405">
        <f>VLOOKUP(N20,$B$3:$G$983,3,0)</f>
        <v>0</v>
      </c>
      <c r="P20" s="406">
        <f>VLOOKUP(N20,$B$3:$G$983,4,0)</f>
        <v>0</v>
      </c>
      <c r="Q20" s="692" t="str">
        <f t="shared" si="11"/>
        <v>אין</v>
      </c>
      <c r="R20" s="86"/>
      <c r="S20" s="811"/>
      <c r="T20" s="405">
        <f>VLOOKUP(S20,$B$3:$G$983,3,0)</f>
        <v>0</v>
      </c>
      <c r="U20" s="406">
        <f>VLOOKUP(S20,$B$3:$G$983,4,0)</f>
        <v>0</v>
      </c>
      <c r="V20" s="692" t="str">
        <f t="shared" si="12"/>
        <v>אין</v>
      </c>
      <c r="W20" s="86"/>
      <c r="X20" s="84"/>
      <c r="Y20" s="405">
        <f>VLOOKUP(X20,$B$3:$G$983,3,0)</f>
        <v>0</v>
      </c>
      <c r="Z20" s="406">
        <f>VLOOKUP(X20,$B$3:$G$983,4,0)</f>
        <v>0</v>
      </c>
      <c r="AA20" s="692" t="str">
        <f t="shared" si="13"/>
        <v>אין</v>
      </c>
      <c r="AB20" s="86"/>
      <c r="AC20" s="88"/>
      <c r="AD20" s="405">
        <f>VLOOKUP(AC20,$B$3:$G$983,3,0)</f>
        <v>0</v>
      </c>
      <c r="AE20" s="406">
        <f>VLOOKUP(AC20,$B$3:$G$983,4,0)</f>
        <v>0</v>
      </c>
      <c r="AF20" s="692" t="str">
        <f t="shared" si="14"/>
        <v>אין</v>
      </c>
      <c r="AG20" s="77"/>
      <c r="AH20" s="77"/>
      <c r="AI20" s="77"/>
    </row>
    <row r="21" spans="1:41">
      <c r="A21" s="307">
        <f>'[1]משתתפים '!B21</f>
        <v>0</v>
      </c>
      <c r="B21" s="387">
        <f>'[1]משתתפים '!C21</f>
        <v>0</v>
      </c>
      <c r="C21" s="307">
        <f>'[1]משתתפים '!D21</f>
        <v>0</v>
      </c>
      <c r="D21" s="393">
        <f>'[1]משתתפים '!E21</f>
        <v>0</v>
      </c>
      <c r="E21" s="108">
        <f>'[1]משתתפים '!F21</f>
        <v>0</v>
      </c>
      <c r="F21" s="413" t="str">
        <f>'[1]משתתפים '!G21</f>
        <v>אין</v>
      </c>
      <c r="G21" s="447">
        <f>'[1]משתתפים '!H21</f>
        <v>0</v>
      </c>
      <c r="H21" s="87"/>
      <c r="I21" s="89"/>
      <c r="J21" s="405">
        <f>VLOOKUP(I21,$B$3:$G$983,3,0)</f>
        <v>0</v>
      </c>
      <c r="K21" s="406">
        <f>VLOOKUP(I21,$B$3:$G$983,4,0)</f>
        <v>0</v>
      </c>
      <c r="L21" s="692" t="str">
        <f t="shared" si="10"/>
        <v>אין</v>
      </c>
      <c r="M21" s="86"/>
      <c r="N21" s="528"/>
      <c r="O21" s="405">
        <f>VLOOKUP(N21,$B$3:$G$983,3,0)</f>
        <v>0</v>
      </c>
      <c r="P21" s="406">
        <f>VLOOKUP(N21,$B$3:$G$983,4,0)</f>
        <v>0</v>
      </c>
      <c r="Q21" s="692" t="str">
        <f t="shared" si="11"/>
        <v>אין</v>
      </c>
      <c r="R21" s="86"/>
      <c r="S21" s="531"/>
      <c r="T21" s="405">
        <f>VLOOKUP(S21,$B$3:$G$983,3,0)</f>
        <v>0</v>
      </c>
      <c r="U21" s="406">
        <f>VLOOKUP(S21,$B$3:$G$983,4,0)</f>
        <v>0</v>
      </c>
      <c r="V21" s="692" t="str">
        <f t="shared" si="12"/>
        <v>אין</v>
      </c>
      <c r="W21" s="86"/>
      <c r="X21" s="531"/>
      <c r="Y21" s="405">
        <f>VLOOKUP(X21,$B$3:$G$983,3,0)</f>
        <v>0</v>
      </c>
      <c r="Z21" s="406">
        <f>VLOOKUP(X21,$B$3:$G$983,4,0)</f>
        <v>0</v>
      </c>
      <c r="AA21" s="692" t="str">
        <f t="shared" si="13"/>
        <v>אין</v>
      </c>
      <c r="AB21" s="86"/>
      <c r="AC21" s="531"/>
      <c r="AD21" s="405">
        <f>VLOOKUP(AC21,$B$3:$G$983,3,0)</f>
        <v>0</v>
      </c>
      <c r="AE21" s="406">
        <f>VLOOKUP(AC21,$B$3:$G$983,4,0)</f>
        <v>0</v>
      </c>
      <c r="AF21" s="692" t="str">
        <f t="shared" si="14"/>
        <v>אין</v>
      </c>
      <c r="AG21" s="77"/>
      <c r="AH21" s="77"/>
      <c r="AI21" s="77"/>
    </row>
    <row r="22" spans="1:41">
      <c r="A22" s="547">
        <f>'[1]משתתפים '!B22</f>
        <v>0</v>
      </c>
      <c r="B22" s="387">
        <f>'[1]משתתפים '!C22</f>
        <v>0</v>
      </c>
      <c r="C22" s="547">
        <f>'[1]משתתפים '!D22</f>
        <v>0</v>
      </c>
      <c r="D22" s="547">
        <f>'[1]משתתפים '!E22</f>
        <v>0</v>
      </c>
      <c r="E22" s="286">
        <f>'[1]משתתפים '!F22</f>
        <v>0</v>
      </c>
      <c r="F22" s="413" t="str">
        <f>'[1]משתתפים '!G22</f>
        <v>אין</v>
      </c>
      <c r="G22" s="447">
        <f>'[1]משתתפים '!H22</f>
        <v>0</v>
      </c>
      <c r="I22" s="76"/>
      <c r="J22" s="76"/>
      <c r="K22" s="76"/>
      <c r="L22" s="446"/>
      <c r="M22" s="76"/>
      <c r="N22" s="76"/>
      <c r="O22" s="76"/>
      <c r="P22" s="76"/>
      <c r="Q22" s="446"/>
      <c r="R22" s="76"/>
      <c r="S22" s="76"/>
      <c r="T22" s="91"/>
      <c r="U22" s="91"/>
      <c r="V22" s="446"/>
      <c r="W22" s="76"/>
      <c r="X22" s="76"/>
      <c r="Y22" s="91"/>
      <c r="Z22" s="91"/>
      <c r="AA22" s="446"/>
      <c r="AC22" s="76"/>
      <c r="AF22" s="446"/>
      <c r="AG22" s="77"/>
      <c r="AH22" s="77"/>
      <c r="AI22" s="77"/>
    </row>
    <row r="23" spans="1:41">
      <c r="A23" s="452">
        <f>'[1]משתתפים '!B23</f>
        <v>0</v>
      </c>
      <c r="B23" s="387">
        <f>'[1]משתתפים '!C23</f>
        <v>0</v>
      </c>
      <c r="C23" s="594">
        <f>'[1]משתתפים '!D23</f>
        <v>0</v>
      </c>
      <c r="D23" s="616">
        <f>'[1]משתתפים '!E23</f>
        <v>0</v>
      </c>
      <c r="E23" s="453">
        <f>'[1]משתתפים '!F23</f>
        <v>0</v>
      </c>
      <c r="F23" s="413" t="str">
        <f>'[1]משתתפים '!G23</f>
        <v>אין</v>
      </c>
      <c r="G23" s="447">
        <f>'[1]משתתפים '!H23</f>
        <v>0</v>
      </c>
      <c r="I23" s="83" t="s">
        <v>1901</v>
      </c>
      <c r="J23" s="83" t="s">
        <v>1902</v>
      </c>
      <c r="K23" s="83" t="s">
        <v>0</v>
      </c>
      <c r="L23" s="83" t="s">
        <v>1903</v>
      </c>
      <c r="N23" s="284" t="s">
        <v>1901</v>
      </c>
      <c r="O23" s="83" t="s">
        <v>1902</v>
      </c>
      <c r="P23" s="83" t="s">
        <v>0</v>
      </c>
      <c r="Q23" s="83" t="s">
        <v>1903</v>
      </c>
      <c r="S23" s="284" t="s">
        <v>1901</v>
      </c>
      <c r="T23" s="83" t="s">
        <v>1902</v>
      </c>
      <c r="U23" s="83" t="s">
        <v>0</v>
      </c>
      <c r="V23" s="83" t="s">
        <v>1903</v>
      </c>
      <c r="W23" s="289"/>
      <c r="X23" s="284" t="s">
        <v>1901</v>
      </c>
      <c r="Y23" s="83" t="s">
        <v>1902</v>
      </c>
      <c r="Z23" s="83" t="s">
        <v>0</v>
      </c>
      <c r="AA23" s="83" t="s">
        <v>1903</v>
      </c>
      <c r="AC23" s="284" t="s">
        <v>1901</v>
      </c>
      <c r="AD23" s="83" t="s">
        <v>1902</v>
      </c>
      <c r="AE23" s="83" t="s">
        <v>0</v>
      </c>
      <c r="AF23" s="83" t="s">
        <v>1903</v>
      </c>
      <c r="AG23" s="77"/>
      <c r="AH23" s="77"/>
      <c r="AI23" s="77"/>
    </row>
    <row r="24" spans="1:41">
      <c r="A24" s="301">
        <f>'[1]משתתפים '!B24</f>
        <v>0</v>
      </c>
      <c r="B24" s="387">
        <f>'[1]משתתפים '!C24</f>
        <v>0</v>
      </c>
      <c r="C24" s="301">
        <f>'[1]משתתפים '!D24</f>
        <v>0</v>
      </c>
      <c r="D24" s="477">
        <f>'[1]משתתפים '!E24</f>
        <v>0</v>
      </c>
      <c r="E24" s="97">
        <f>'[1]משתתפים '!F24</f>
        <v>0</v>
      </c>
      <c r="F24" s="413" t="str">
        <f>'[1]משתתפים '!G24</f>
        <v>אין</v>
      </c>
      <c r="G24" s="447">
        <f>'[1]משתתפים '!H24</f>
        <v>0</v>
      </c>
      <c r="H24" s="87">
        <v>16</v>
      </c>
      <c r="I24" s="305"/>
      <c r="J24" s="405">
        <f>VLOOKUP(I24,$B$3:$G$983,3,0)</f>
        <v>0</v>
      </c>
      <c r="K24" s="406">
        <f>VLOOKUP(I24,$B$3:$G$983,4,0)</f>
        <v>0</v>
      </c>
      <c r="L24" s="692" t="str">
        <f>VLOOKUP(I24,$B$3:$G$920,5,0)</f>
        <v>אין</v>
      </c>
      <c r="M24" s="86">
        <v>17</v>
      </c>
      <c r="N24" s="302"/>
      <c r="O24" s="405">
        <f>VLOOKUP(N24,$B$3:$G$983,3,0)</f>
        <v>0</v>
      </c>
      <c r="P24" s="406">
        <f>VLOOKUP(N24,$B$3:$G$983,4,0)</f>
        <v>0</v>
      </c>
      <c r="Q24" s="692" t="str">
        <f>VLOOKUP(N24,$B$3:$G$920,5,0)</f>
        <v>אין</v>
      </c>
      <c r="R24" s="86">
        <v>18</v>
      </c>
      <c r="S24" s="88"/>
      <c r="T24" s="405">
        <f>VLOOKUP(S24,$B$3:$G$983,3,0)</f>
        <v>0</v>
      </c>
      <c r="U24" s="406">
        <f>VLOOKUP(S24,$B$3:$G$983,4,0)</f>
        <v>0</v>
      </c>
      <c r="V24" s="692" t="str">
        <f>VLOOKUP(S24,$B$3:$G$920,5,0)</f>
        <v>אין</v>
      </c>
      <c r="W24" s="86">
        <v>19</v>
      </c>
      <c r="X24" s="716"/>
      <c r="Y24" s="405">
        <f>VLOOKUP(X24,$B$3:$G$983,3,0)</f>
        <v>0</v>
      </c>
      <c r="Z24" s="406">
        <f>VLOOKUP(X24,$B$3:$G$983,4,0)</f>
        <v>0</v>
      </c>
      <c r="AA24" s="692" t="str">
        <f>VLOOKUP(X24,$B$3:$G$920,5,0)</f>
        <v>אין</v>
      </c>
      <c r="AB24" s="86">
        <v>20</v>
      </c>
      <c r="AC24" s="164"/>
      <c r="AD24" s="405">
        <f>VLOOKUP(AC24,$B$3:$G$983,3,0)</f>
        <v>0</v>
      </c>
      <c r="AE24" s="406">
        <f>VLOOKUP(AC24,$B$3:$G$983,4,0)</f>
        <v>0</v>
      </c>
      <c r="AF24" s="692" t="str">
        <f>VLOOKUP(AC24,$B$3:$G$920,5,0)</f>
        <v>אין</v>
      </c>
      <c r="AG24" s="77"/>
      <c r="AH24" s="77"/>
      <c r="AI24" s="77"/>
    </row>
    <row r="25" spans="1:41">
      <c r="A25" s="94">
        <f>'[1]משתתפים '!B25</f>
        <v>0</v>
      </c>
      <c r="B25" s="387">
        <f>'[1]משתתפים '!C25</f>
        <v>0</v>
      </c>
      <c r="C25" s="94">
        <f>'[1]משתתפים '!D25</f>
        <v>0</v>
      </c>
      <c r="D25" s="617">
        <f>'[1]משתתפים '!E25</f>
        <v>0</v>
      </c>
      <c r="E25" s="93">
        <f>'[1]משתתפים '!F25</f>
        <v>0</v>
      </c>
      <c r="F25" s="413" t="str">
        <f>'[1]משתתפים '!G25</f>
        <v>אין</v>
      </c>
      <c r="G25" s="447">
        <f>'[1]משתתפים '!H25</f>
        <v>0</v>
      </c>
      <c r="H25" s="87"/>
      <c r="I25" s="164"/>
      <c r="J25" s="405">
        <f>VLOOKUP(I25,$B$3:$G$983,3,0)</f>
        <v>0</v>
      </c>
      <c r="K25" s="406">
        <f>VLOOKUP(I25,$B$3:$G$983,4,0)</f>
        <v>0</v>
      </c>
      <c r="L25" s="692" t="str">
        <f t="shared" ref="L25:L27" si="15">VLOOKUP(I25,$B$3:$G$920,5,0)</f>
        <v>אין</v>
      </c>
      <c r="M25" s="86"/>
      <c r="N25" s="303"/>
      <c r="O25" s="405">
        <f>VLOOKUP(N25,$B$3:$G$983,3,0)</f>
        <v>0</v>
      </c>
      <c r="P25" s="406">
        <f>VLOOKUP(N25,$B$3:$G$983,4,0)</f>
        <v>0</v>
      </c>
      <c r="Q25" s="692" t="str">
        <f t="shared" ref="Q25:Q27" si="16">VLOOKUP(N25,$B$3:$G$920,5,0)</f>
        <v>אין</v>
      </c>
      <c r="R25" s="86"/>
      <c r="S25" s="88"/>
      <c r="T25" s="405">
        <f>VLOOKUP(S25,$B$3:$G$983,3,0)</f>
        <v>0</v>
      </c>
      <c r="U25" s="406">
        <f>VLOOKUP(S25,$B$3:$G$983,4,0)</f>
        <v>0</v>
      </c>
      <c r="V25" s="692" t="str">
        <f t="shared" ref="V25:V27" si="17">VLOOKUP(S25,$B$3:$G$920,5,0)</f>
        <v>אין</v>
      </c>
      <c r="W25" s="86"/>
      <c r="X25" s="712"/>
      <c r="Y25" s="405">
        <f>VLOOKUP(X25,$B$3:$G$983,3,0)</f>
        <v>0</v>
      </c>
      <c r="Z25" s="406">
        <f>VLOOKUP(X25,$B$3:$G$983,4,0)</f>
        <v>0</v>
      </c>
      <c r="AA25" s="692" t="str">
        <f t="shared" ref="AA25:AA27" si="18">VLOOKUP(X25,$B$3:$G$920,5,0)</f>
        <v>אין</v>
      </c>
      <c r="AB25" s="86"/>
      <c r="AC25" s="88"/>
      <c r="AD25" s="405">
        <f>VLOOKUP(AC25,$B$3:$G$983,3,0)</f>
        <v>0</v>
      </c>
      <c r="AE25" s="406">
        <f>VLOOKUP(AC25,$B$3:$G$983,4,0)</f>
        <v>0</v>
      </c>
      <c r="AF25" s="692" t="str">
        <f t="shared" ref="AF25:AF27" si="19">VLOOKUP(AC25,$B$3:$G$920,5,0)</f>
        <v>אין</v>
      </c>
      <c r="AG25" s="77"/>
      <c r="AH25" s="77"/>
      <c r="AI25" s="77"/>
    </row>
    <row r="26" spans="1:41">
      <c r="A26" s="301">
        <f>'[1]משתתפים '!B26</f>
        <v>0</v>
      </c>
      <c r="B26" s="387">
        <f>'[1]משתתפים '!C26</f>
        <v>0</v>
      </c>
      <c r="C26" s="595">
        <f>'[1]משתתפים '!D26</f>
        <v>0</v>
      </c>
      <c r="D26" s="477">
        <f>'[1]משתתפים '!E26</f>
        <v>0</v>
      </c>
      <c r="E26" s="301">
        <f>'[1]משתתפים '!F26</f>
        <v>0</v>
      </c>
      <c r="F26" s="413" t="str">
        <f>'[1]משתתפים '!G26</f>
        <v>אין</v>
      </c>
      <c r="G26" s="447">
        <f>'[1]משתתפים '!H26</f>
        <v>0</v>
      </c>
      <c r="H26" s="87"/>
      <c r="I26" s="88"/>
      <c r="J26" s="405">
        <f>VLOOKUP(I26,$B$3:$G$983,3,0)</f>
        <v>0</v>
      </c>
      <c r="K26" s="406">
        <f>VLOOKUP(I26,$B$3:$G$983,4,0)</f>
        <v>0</v>
      </c>
      <c r="L26" s="692" t="str">
        <f t="shared" si="15"/>
        <v>אין</v>
      </c>
      <c r="M26" s="86"/>
      <c r="N26" s="301"/>
      <c r="O26" s="405">
        <f>VLOOKUP(N26,$B$3:$G$983,3,0)</f>
        <v>0</v>
      </c>
      <c r="P26" s="406">
        <f>VLOOKUP(N26,$B$3:$G$983,4,0)</f>
        <v>0</v>
      </c>
      <c r="Q26" s="692" t="str">
        <f t="shared" si="16"/>
        <v>אין</v>
      </c>
      <c r="R26" s="86"/>
      <c r="S26" s="81"/>
      <c r="T26" s="405">
        <f>VLOOKUP(S26,$B$3:$G$983,3,0)</f>
        <v>0</v>
      </c>
      <c r="U26" s="406">
        <f>VLOOKUP(S26,$B$3:$G$983,4,0)</f>
        <v>0</v>
      </c>
      <c r="V26" s="692" t="str">
        <f t="shared" si="17"/>
        <v>אין</v>
      </c>
      <c r="W26" s="86"/>
      <c r="X26" s="397"/>
      <c r="Y26" s="405">
        <f>VLOOKUP(X26,$B$3:$G$983,3,0)</f>
        <v>0</v>
      </c>
      <c r="Z26" s="406">
        <f>VLOOKUP(X26,$B$3:$G$983,4,0)</f>
        <v>0</v>
      </c>
      <c r="AA26" s="692" t="str">
        <f t="shared" si="18"/>
        <v>אין</v>
      </c>
      <c r="AB26" s="86"/>
      <c r="AC26" s="88"/>
      <c r="AD26" s="405">
        <f>VLOOKUP(AC26,$B$3:$G$983,3,0)</f>
        <v>0</v>
      </c>
      <c r="AE26" s="406">
        <f>VLOOKUP(AC26,$B$3:$G$983,4,0)</f>
        <v>0</v>
      </c>
      <c r="AF26" s="692" t="str">
        <f t="shared" si="19"/>
        <v>אין</v>
      </c>
      <c r="AG26" s="77"/>
      <c r="AH26" s="77"/>
      <c r="AI26" s="77"/>
    </row>
    <row r="27" spans="1:41">
      <c r="A27" s="458" t="str">
        <f>'[1]משתתפים '!B27</f>
        <v>ת. זהות</v>
      </c>
      <c r="B27" s="693" t="str">
        <f>'[1]משתתפים '!C27</f>
        <v>שם השחקן</v>
      </c>
      <c r="C27" s="693" t="str">
        <f>'[1]משתתפים '!D27</f>
        <v>ת. לידה</v>
      </c>
      <c r="D27" s="458" t="str">
        <f>'[1]משתתפים '!E27</f>
        <v>מועדון</v>
      </c>
      <c r="E27" s="459" t="str">
        <f>'[1]משתתפים '!F27</f>
        <v>ת.ז</v>
      </c>
      <c r="F27" s="458" t="str">
        <f>'[1]משתתפים '!G27</f>
        <v>אישור רפואי</v>
      </c>
      <c r="G27" s="459" t="str">
        <f>'[1]משתתפים '!H27</f>
        <v>ת. אישור</v>
      </c>
      <c r="H27" s="87"/>
      <c r="I27" s="89"/>
      <c r="J27" s="405">
        <f>VLOOKUP(I27,$B$3:$G$983,3,0)</f>
        <v>0</v>
      </c>
      <c r="K27" s="406">
        <f>VLOOKUP(I27,$B$3:$G$983,4,0)</f>
        <v>0</v>
      </c>
      <c r="L27" s="692" t="str">
        <f t="shared" si="15"/>
        <v>אין</v>
      </c>
      <c r="M27" s="86"/>
      <c r="N27" s="531"/>
      <c r="O27" s="405">
        <f>VLOOKUP(N27,$B$3:$G$983,3,0)</f>
        <v>0</v>
      </c>
      <c r="P27" s="406">
        <f>VLOOKUP(N27,$B$3:$G$983,4,0)</f>
        <v>0</v>
      </c>
      <c r="Q27" s="692" t="str">
        <f t="shared" si="16"/>
        <v>אין</v>
      </c>
      <c r="R27" s="86"/>
      <c r="S27" s="531"/>
      <c r="T27" s="405">
        <f>VLOOKUP(S27,$B$3:$G$983,3,0)</f>
        <v>0</v>
      </c>
      <c r="U27" s="406">
        <f>VLOOKUP(S27,$B$3:$G$983,4,0)</f>
        <v>0</v>
      </c>
      <c r="V27" s="692" t="str">
        <f t="shared" si="17"/>
        <v>אין</v>
      </c>
      <c r="W27" s="86"/>
      <c r="X27" s="531"/>
      <c r="Y27" s="405">
        <f>VLOOKUP(X27,$B$3:$G$983,3,0)</f>
        <v>0</v>
      </c>
      <c r="Z27" s="406">
        <f>VLOOKUP(X27,$B$3:$G$983,4,0)</f>
        <v>0</v>
      </c>
      <c r="AA27" s="692" t="str">
        <f t="shared" si="18"/>
        <v>אין</v>
      </c>
      <c r="AB27" s="86"/>
      <c r="AC27" s="531"/>
      <c r="AD27" s="405">
        <f>VLOOKUP(AC27,$B$3:$G$983,3,0)</f>
        <v>0</v>
      </c>
      <c r="AE27" s="406">
        <f>VLOOKUP(AC27,$B$3:$G$983,4,0)</f>
        <v>0</v>
      </c>
      <c r="AF27" s="692" t="str">
        <f t="shared" si="19"/>
        <v>אין</v>
      </c>
      <c r="AG27" s="77"/>
      <c r="AH27" s="77"/>
      <c r="AI27" s="77"/>
    </row>
    <row r="28" spans="1:41">
      <c r="A28" s="301" t="str">
        <f>'[1]משתתפים '!B28</f>
        <v>026880906</v>
      </c>
      <c r="B28" s="387" t="str">
        <f>'[1]משתתפים '!C28</f>
        <v>בן זכרי חיים</v>
      </c>
      <c r="C28" s="301">
        <f>'[1]משתתפים '!D28</f>
        <v>1956</v>
      </c>
      <c r="D28" s="477" t="str">
        <f>'[1]משתתפים '!E28</f>
        <v>אשדוד</v>
      </c>
      <c r="E28" s="301" t="str">
        <f>'[1]משתתפים '!F28</f>
        <v>026880906</v>
      </c>
      <c r="F28" s="413" t="str">
        <f>'[1]משתתפים '!G28</f>
        <v>אין</v>
      </c>
      <c r="G28" s="447">
        <f>'[1]משתתפים '!H28</f>
        <v>0</v>
      </c>
      <c r="J28" s="91"/>
      <c r="K28" s="76"/>
      <c r="L28" s="446"/>
      <c r="O28" s="91"/>
      <c r="P28" s="76"/>
      <c r="Q28" s="446"/>
      <c r="R28" s="76"/>
      <c r="S28" s="76"/>
      <c r="T28" s="76"/>
      <c r="U28" s="76"/>
      <c r="V28" s="446"/>
      <c r="W28" s="76"/>
      <c r="X28" s="76"/>
      <c r="AA28" s="446"/>
      <c r="AC28" s="76"/>
      <c r="AD28" s="91"/>
      <c r="AF28" s="446"/>
      <c r="AG28" s="77"/>
      <c r="AH28" s="77"/>
      <c r="AI28" s="77"/>
    </row>
    <row r="29" spans="1:41">
      <c r="A29" s="94" t="str">
        <f>'[1]משתתפים '!B29</f>
        <v>025062415</v>
      </c>
      <c r="B29" s="387" t="str">
        <f>'[1]משתתפים '!C29</f>
        <v>חזיז אורי</v>
      </c>
      <c r="C29" s="94">
        <f>'[1]משתתפים '!D29</f>
        <v>1948</v>
      </c>
      <c r="D29" s="617" t="str">
        <f>'[1]משתתפים '!E29</f>
        <v>אשדוד</v>
      </c>
      <c r="E29" s="301" t="str">
        <f>'[1]משתתפים '!F29</f>
        <v>025062415</v>
      </c>
      <c r="F29" s="413" t="str">
        <f>'[1]משתתפים '!G29</f>
        <v>אין</v>
      </c>
      <c r="G29" s="447">
        <f>'[1]משתתפים '!H29</f>
        <v>0</v>
      </c>
      <c r="I29" s="83" t="s">
        <v>1901</v>
      </c>
      <c r="J29" s="83" t="s">
        <v>1902</v>
      </c>
      <c r="K29" s="83" t="s">
        <v>0</v>
      </c>
      <c r="L29" s="83" t="s">
        <v>1903</v>
      </c>
      <c r="N29" s="284" t="s">
        <v>1901</v>
      </c>
      <c r="O29" s="83" t="s">
        <v>1902</v>
      </c>
      <c r="P29" s="83" t="s">
        <v>0</v>
      </c>
      <c r="Q29" s="83" t="s">
        <v>1903</v>
      </c>
      <c r="S29" s="284" t="s">
        <v>1901</v>
      </c>
      <c r="T29" s="83" t="s">
        <v>1902</v>
      </c>
      <c r="U29" s="83" t="s">
        <v>0</v>
      </c>
      <c r="V29" s="83" t="s">
        <v>1903</v>
      </c>
      <c r="W29" s="289"/>
      <c r="X29" s="284" t="s">
        <v>1901</v>
      </c>
      <c r="Y29" s="83" t="s">
        <v>1902</v>
      </c>
      <c r="Z29" s="83" t="s">
        <v>0</v>
      </c>
      <c r="AA29" s="83" t="s">
        <v>1903</v>
      </c>
      <c r="AC29" s="284" t="s">
        <v>1901</v>
      </c>
      <c r="AD29" s="83" t="s">
        <v>1902</v>
      </c>
      <c r="AE29" s="83" t="s">
        <v>0</v>
      </c>
      <c r="AF29" s="83" t="s">
        <v>1903</v>
      </c>
      <c r="AG29" s="77"/>
      <c r="AH29" s="77"/>
      <c r="AI29" s="77"/>
    </row>
    <row r="30" spans="1:41">
      <c r="A30" s="301" t="str">
        <f>'[1]משתתפים '!B30</f>
        <v>203192729</v>
      </c>
      <c r="B30" s="387" t="str">
        <f>'[1]משתתפים '!C30</f>
        <v>מלכה יונתן</v>
      </c>
      <c r="C30" s="301">
        <f>'[1]משתתפים '!D30</f>
        <v>1991</v>
      </c>
      <c r="D30" s="477" t="str">
        <f>'[1]משתתפים '!E30</f>
        <v>אשדוד</v>
      </c>
      <c r="E30" s="94" t="str">
        <f>'[1]משתתפים '!F30</f>
        <v>203192729</v>
      </c>
      <c r="F30" s="413" t="str">
        <f>'[1]משתתפים '!G30</f>
        <v>אין</v>
      </c>
      <c r="G30" s="447">
        <f>'[1]משתתפים '!H30</f>
        <v>0</v>
      </c>
      <c r="H30" s="87">
        <v>21</v>
      </c>
      <c r="I30" s="88"/>
      <c r="J30" s="405">
        <f>VLOOKUP(I30,$B$3:$G$983,3,0)</f>
        <v>0</v>
      </c>
      <c r="K30" s="406">
        <f>VLOOKUP(I30,$B$3:$G$983,4,0)</f>
        <v>0</v>
      </c>
      <c r="L30" s="692" t="str">
        <f>VLOOKUP(I30,$B$3:$G$920,5,0)</f>
        <v>אין</v>
      </c>
      <c r="M30" s="86">
        <v>22</v>
      </c>
      <c r="N30" s="698"/>
      <c r="O30" s="405">
        <f>VLOOKUP(N30,$B$3:$G$983,3,0)</f>
        <v>0</v>
      </c>
      <c r="P30" s="406">
        <f>VLOOKUP(N30,$B$3:$G$983,4,0)</f>
        <v>0</v>
      </c>
      <c r="Q30" s="692" t="str">
        <f>VLOOKUP(N30,$B$3:$G$920,5,0)</f>
        <v>אין</v>
      </c>
      <c r="R30" s="86">
        <v>23</v>
      </c>
      <c r="S30" s="712"/>
      <c r="T30" s="405">
        <f>VLOOKUP(S30,$B$3:$G$983,3,0)</f>
        <v>0</v>
      </c>
      <c r="U30" s="406">
        <f>VLOOKUP(S30,$B$3:$G$983,4,0)</f>
        <v>0</v>
      </c>
      <c r="V30" s="692" t="str">
        <f>VLOOKUP(S30,$B$3:$G$920,5,0)</f>
        <v>אין</v>
      </c>
      <c r="W30" s="86">
        <v>24</v>
      </c>
      <c r="X30" s="387"/>
      <c r="Y30" s="405">
        <f>VLOOKUP(X30,$B$3:$G$983,3,0)</f>
        <v>0</v>
      </c>
      <c r="Z30" s="406">
        <f>VLOOKUP(X30,$B$3:$G$983,4,0)</f>
        <v>0</v>
      </c>
      <c r="AA30" s="692" t="str">
        <f>VLOOKUP(X30,$B$3:$G$920,5,0)</f>
        <v>אין</v>
      </c>
      <c r="AB30" s="86">
        <v>25</v>
      </c>
      <c r="AC30" s="84"/>
      <c r="AD30" s="405">
        <f>VLOOKUP(AC30,$B$3:$G$983,3,0)</f>
        <v>0</v>
      </c>
      <c r="AE30" s="406">
        <f>VLOOKUP(AC30,$B$3:$G$983,4,0)</f>
        <v>0</v>
      </c>
      <c r="AF30" s="692" t="str">
        <f>VLOOKUP(AC30,$B$3:$G$920,5,0)</f>
        <v>אין</v>
      </c>
      <c r="AG30" s="77"/>
      <c r="AH30" s="77"/>
      <c r="AI30" s="77"/>
    </row>
    <row r="31" spans="1:41">
      <c r="A31" s="94" t="str">
        <f>'[1]משתתפים '!B31</f>
        <v>015879422</v>
      </c>
      <c r="B31" s="387" t="str">
        <f>'[1]משתתפים '!C31</f>
        <v>דיין גבריאל</v>
      </c>
      <c r="C31" s="94">
        <f>'[1]משתתפים '!D31</f>
        <v>1964</v>
      </c>
      <c r="D31" s="617" t="str">
        <f>'[1]משתתפים '!E31</f>
        <v>אשדוד</v>
      </c>
      <c r="E31" s="301" t="str">
        <f>'[1]משתתפים '!F31</f>
        <v>015879422</v>
      </c>
      <c r="F31" s="413" t="str">
        <f>'[1]משתתפים '!G31</f>
        <v>אין</v>
      </c>
      <c r="G31" s="447">
        <f>'[1]משתתפים '!H31</f>
        <v>0</v>
      </c>
      <c r="H31" s="87"/>
      <c r="I31" s="84"/>
      <c r="J31" s="405">
        <f>VLOOKUP(I31,$B$3:$G$983,3,0)</f>
        <v>0</v>
      </c>
      <c r="K31" s="406">
        <f>VLOOKUP(I31,$B$3:$G$983,4,0)</f>
        <v>0</v>
      </c>
      <c r="L31" s="692" t="str">
        <f t="shared" ref="L31:L33" si="20">VLOOKUP(I31,$B$3:$G$920,5,0)</f>
        <v>אין</v>
      </c>
      <c r="M31" s="86"/>
      <c r="N31" s="707"/>
      <c r="O31" s="405">
        <f>VLOOKUP(N31,$B$3:$G$983,3,0)</f>
        <v>0</v>
      </c>
      <c r="P31" s="406">
        <f>VLOOKUP(N31,$B$3:$G$983,4,0)</f>
        <v>0</v>
      </c>
      <c r="Q31" s="692" t="str">
        <f t="shared" ref="Q31:Q33" si="21">VLOOKUP(N31,$B$3:$G$920,5,0)</f>
        <v>אין</v>
      </c>
      <c r="R31" s="86"/>
      <c r="S31" s="304"/>
      <c r="T31" s="405">
        <f>VLOOKUP(S31,$B$3:$G$983,3,0)</f>
        <v>0</v>
      </c>
      <c r="U31" s="406">
        <f>VLOOKUP(S31,$B$3:$G$983,4,0)</f>
        <v>0</v>
      </c>
      <c r="V31" s="692" t="str">
        <f t="shared" ref="V31:V33" si="22">VLOOKUP(S31,$B$3:$G$920,5,0)</f>
        <v>אין</v>
      </c>
      <c r="W31" s="86"/>
      <c r="X31" s="96"/>
      <c r="Y31" s="405">
        <f>VLOOKUP(X31,$B$3:$G$983,3,0)</f>
        <v>0</v>
      </c>
      <c r="Z31" s="406">
        <f>VLOOKUP(X31,$B$3:$G$983,4,0)</f>
        <v>0</v>
      </c>
      <c r="AA31" s="692" t="str">
        <f t="shared" ref="AA31:AA33" si="23">VLOOKUP(X31,$B$3:$G$920,5,0)</f>
        <v>אין</v>
      </c>
      <c r="AB31" s="86"/>
      <c r="AC31" s="94"/>
      <c r="AD31" s="405">
        <f>VLOOKUP(AC31,$B$3:$G$983,3,0)</f>
        <v>0</v>
      </c>
      <c r="AE31" s="406">
        <f>VLOOKUP(AC31,$B$3:$G$983,4,0)</f>
        <v>0</v>
      </c>
      <c r="AF31" s="692" t="str">
        <f t="shared" ref="AF31:AF33" si="24">VLOOKUP(AC31,$B$3:$G$920,5,0)</f>
        <v>אין</v>
      </c>
      <c r="AG31" s="77"/>
      <c r="AH31" s="77"/>
      <c r="AI31" s="77"/>
    </row>
    <row r="32" spans="1:41">
      <c r="A32" s="93" t="str">
        <f>'[1]משתתפים '!B32</f>
        <v>51751634</v>
      </c>
      <c r="B32" s="387" t="str">
        <f>'[1]משתתפים '!C32</f>
        <v>מסיקה עמוס</v>
      </c>
      <c r="C32" s="93">
        <f>'[1]משתתפים '!D32</f>
        <v>1953</v>
      </c>
      <c r="D32" s="477" t="str">
        <f>'[1]משתתפים '!E32</f>
        <v>אשדוד</v>
      </c>
      <c r="E32" s="94" t="str">
        <f>'[1]משתתפים '!F32</f>
        <v>51751634</v>
      </c>
      <c r="F32" s="413" t="str">
        <f>'[1]משתתפים '!G32</f>
        <v>אין</v>
      </c>
      <c r="G32" s="447">
        <f>'[1]משתתפים '!H32</f>
        <v>0</v>
      </c>
      <c r="H32" s="87"/>
      <c r="I32" s="701"/>
      <c r="J32" s="405">
        <f>VLOOKUP(I32,$B$3:$G$983,3,0)</f>
        <v>0</v>
      </c>
      <c r="K32" s="406">
        <f>VLOOKUP(I32,$B$3:$G$983,4,0)</f>
        <v>0</v>
      </c>
      <c r="L32" s="692" t="str">
        <f t="shared" si="20"/>
        <v>אין</v>
      </c>
      <c r="M32" s="86"/>
      <c r="N32" s="702"/>
      <c r="O32" s="405">
        <f>VLOOKUP(N32,$B$3:$G$983,3,0)</f>
        <v>0</v>
      </c>
      <c r="P32" s="406">
        <f>VLOOKUP(N32,$B$3:$G$983,4,0)</f>
        <v>0</v>
      </c>
      <c r="Q32" s="692" t="str">
        <f t="shared" si="21"/>
        <v>אין</v>
      </c>
      <c r="R32" s="86"/>
      <c r="S32" s="301"/>
      <c r="T32" s="405">
        <f>VLOOKUP(S32,$B$3:$G$983,3,0)</f>
        <v>0</v>
      </c>
      <c r="U32" s="406">
        <f>VLOOKUP(S32,$B$3:$G$983,4,0)</f>
        <v>0</v>
      </c>
      <c r="V32" s="692" t="str">
        <f t="shared" si="22"/>
        <v>אין</v>
      </c>
      <c r="W32" s="86"/>
      <c r="X32" s="94"/>
      <c r="Y32" s="405">
        <f>VLOOKUP(X32,$B$3:$G$983,3,0)</f>
        <v>0</v>
      </c>
      <c r="Z32" s="406">
        <f>VLOOKUP(X32,$B$3:$G$983,4,0)</f>
        <v>0</v>
      </c>
      <c r="AA32" s="692" t="str">
        <f t="shared" si="23"/>
        <v>אין</v>
      </c>
      <c r="AB32" s="86"/>
      <c r="AC32" s="387"/>
      <c r="AD32" s="405">
        <f>VLOOKUP(AC32,$B$3:$G$983,3,0)</f>
        <v>0</v>
      </c>
      <c r="AE32" s="406">
        <f>VLOOKUP(AC32,$B$3:$G$983,4,0)</f>
        <v>0</v>
      </c>
      <c r="AF32" s="692" t="str">
        <f t="shared" si="24"/>
        <v>אין</v>
      </c>
      <c r="AG32" s="77"/>
      <c r="AH32" s="77"/>
      <c r="AI32" s="77"/>
    </row>
    <row r="33" spans="1:35">
      <c r="A33" s="301" t="str">
        <f>'[1]משתתפים '!B33</f>
        <v>011846763</v>
      </c>
      <c r="B33" s="387" t="str">
        <f>'[1]משתתפים '!C33</f>
        <v>יהודה דייויד</v>
      </c>
      <c r="C33" s="301">
        <f>'[1]משתתפים '!D33</f>
        <v>1972</v>
      </c>
      <c r="D33" s="617" t="str">
        <f>'[1]משתתפים '!E33</f>
        <v>אשדוד</v>
      </c>
      <c r="E33" s="301">
        <f>'[1]משתתפים '!F33</f>
        <v>0</v>
      </c>
      <c r="F33" s="413" t="str">
        <f>'[1]משתתפים '!G33</f>
        <v>אין</v>
      </c>
      <c r="G33" s="447">
        <f>'[1]משתתפים '!H33</f>
        <v>0</v>
      </c>
      <c r="H33" s="87"/>
      <c r="I33" s="89"/>
      <c r="J33" s="405">
        <f>VLOOKUP(I33,$B$3:$G$983,3,0)</f>
        <v>0</v>
      </c>
      <c r="K33" s="406">
        <f>VLOOKUP(I33,$B$3:$G$983,4,0)</f>
        <v>0</v>
      </c>
      <c r="L33" s="692" t="str">
        <f t="shared" si="20"/>
        <v>אין</v>
      </c>
      <c r="M33" s="86"/>
      <c r="N33" s="531"/>
      <c r="O33" s="405">
        <f>VLOOKUP(N33,$B$3:$G$983,3,0)</f>
        <v>0</v>
      </c>
      <c r="P33" s="406">
        <f>VLOOKUP(N33,$B$3:$G$983,4,0)</f>
        <v>0</v>
      </c>
      <c r="Q33" s="692" t="str">
        <f t="shared" si="21"/>
        <v>אין</v>
      </c>
      <c r="R33" s="86"/>
      <c r="S33" s="531"/>
      <c r="T33" s="405">
        <f>VLOOKUP(S33,$B$3:$G$983,3,0)</f>
        <v>0</v>
      </c>
      <c r="U33" s="406">
        <f>VLOOKUP(S33,$B$3:$G$983,4,0)</f>
        <v>0</v>
      </c>
      <c r="V33" s="692" t="str">
        <f t="shared" si="22"/>
        <v>אין</v>
      </c>
      <c r="W33" s="86"/>
      <c r="X33" s="531"/>
      <c r="Y33" s="405">
        <f>VLOOKUP(X33,$B$3:$G$983,3,0)</f>
        <v>0</v>
      </c>
      <c r="Z33" s="406">
        <f>VLOOKUP(X33,$B$3:$G$983,4,0)</f>
        <v>0</v>
      </c>
      <c r="AA33" s="692" t="str">
        <f t="shared" si="23"/>
        <v>אין</v>
      </c>
      <c r="AB33" s="86"/>
      <c r="AC33" s="531"/>
      <c r="AD33" s="405">
        <f>VLOOKUP(AC33,$B$3:$G$983,3,0)</f>
        <v>0</v>
      </c>
      <c r="AE33" s="406">
        <f>VLOOKUP(AC33,$B$3:$G$983,4,0)</f>
        <v>0</v>
      </c>
      <c r="AF33" s="692" t="str">
        <f t="shared" si="24"/>
        <v>אין</v>
      </c>
      <c r="AG33" s="77"/>
      <c r="AH33" s="77"/>
      <c r="AI33" s="77"/>
    </row>
    <row r="34" spans="1:35">
      <c r="A34" s="93">
        <f>'[1]משתתפים '!B34</f>
        <v>0</v>
      </c>
      <c r="B34" s="387">
        <f>'[1]משתתפים '!C34</f>
        <v>0</v>
      </c>
      <c r="C34" s="93">
        <f>'[1]משתתפים '!D34</f>
        <v>0</v>
      </c>
      <c r="D34" s="477" t="str">
        <f>'[1]משתתפים '!E34</f>
        <v>אשדוד</v>
      </c>
      <c r="E34" s="94">
        <f>'[1]משתתפים '!F34</f>
        <v>0</v>
      </c>
      <c r="F34" s="413" t="str">
        <f>'[1]משתתפים '!G34</f>
        <v>אין</v>
      </c>
      <c r="G34" s="447">
        <f>'[1]משתתפים '!H34</f>
        <v>0</v>
      </c>
      <c r="K34" s="76"/>
      <c r="L34" s="446"/>
      <c r="P34" s="76"/>
      <c r="Q34" s="446"/>
      <c r="R34" s="76"/>
      <c r="S34" s="76"/>
      <c r="T34" s="91"/>
      <c r="U34" s="76"/>
      <c r="V34" s="446"/>
      <c r="W34" s="76"/>
      <c r="X34" s="76"/>
      <c r="Y34" s="91"/>
      <c r="AA34" s="446"/>
      <c r="AC34" s="76"/>
      <c r="AD34" s="77"/>
      <c r="AF34" s="446"/>
      <c r="AG34" s="77"/>
      <c r="AH34" s="77"/>
      <c r="AI34" s="77"/>
    </row>
    <row r="35" spans="1:35">
      <c r="A35" s="301">
        <f>'[1]משתתפים '!B35</f>
        <v>0</v>
      </c>
      <c r="B35" s="387">
        <f>'[1]משתתפים '!C35</f>
        <v>0</v>
      </c>
      <c r="C35" s="301">
        <f>'[1]משתתפים '!D35</f>
        <v>0</v>
      </c>
      <c r="D35" s="617" t="str">
        <f>'[1]משתתפים '!E35</f>
        <v>אשדוד</v>
      </c>
      <c r="E35" s="301">
        <f>'[1]משתתפים '!F35</f>
        <v>0</v>
      </c>
      <c r="F35" s="413" t="str">
        <f>'[1]משתתפים '!G35</f>
        <v>אין</v>
      </c>
      <c r="G35" s="447">
        <f>'[1]משתתפים '!H35</f>
        <v>0</v>
      </c>
      <c r="I35" s="83" t="s">
        <v>1901</v>
      </c>
      <c r="J35" s="83" t="s">
        <v>1902</v>
      </c>
      <c r="K35" s="83" t="s">
        <v>0</v>
      </c>
      <c r="L35" s="83" t="s">
        <v>1903</v>
      </c>
      <c r="N35" s="284" t="s">
        <v>1901</v>
      </c>
      <c r="O35" s="83" t="s">
        <v>1902</v>
      </c>
      <c r="P35" s="83" t="s">
        <v>0</v>
      </c>
      <c r="Q35" s="83" t="s">
        <v>1903</v>
      </c>
      <c r="S35" s="284" t="s">
        <v>1901</v>
      </c>
      <c r="T35" s="83" t="s">
        <v>1902</v>
      </c>
      <c r="U35" s="83" t="s">
        <v>0</v>
      </c>
      <c r="V35" s="83" t="s">
        <v>1903</v>
      </c>
      <c r="W35" s="289"/>
      <c r="X35" s="284" t="s">
        <v>1901</v>
      </c>
      <c r="Y35" s="83" t="s">
        <v>1902</v>
      </c>
      <c r="Z35" s="83" t="s">
        <v>0</v>
      </c>
      <c r="AA35" s="83" t="s">
        <v>1903</v>
      </c>
      <c r="AC35" s="284" t="s">
        <v>1901</v>
      </c>
      <c r="AD35" s="83" t="s">
        <v>1902</v>
      </c>
      <c r="AE35" s="83" t="s">
        <v>0</v>
      </c>
      <c r="AF35" s="83" t="s">
        <v>1903</v>
      </c>
      <c r="AG35" s="77"/>
      <c r="AH35" s="77"/>
      <c r="AI35" s="77"/>
    </row>
    <row r="36" spans="1:35">
      <c r="A36" s="93">
        <f>'[1]משתתפים '!B36</f>
        <v>0</v>
      </c>
      <c r="B36" s="387">
        <f>'[1]משתתפים '!C36</f>
        <v>0</v>
      </c>
      <c r="C36" s="93">
        <f>'[1]משתתפים '!D36</f>
        <v>0</v>
      </c>
      <c r="D36" s="477" t="str">
        <f>'[1]משתתפים '!E36</f>
        <v>אשדוד</v>
      </c>
      <c r="E36" s="94">
        <f>'[1]משתתפים '!F36</f>
        <v>0</v>
      </c>
      <c r="F36" s="413" t="str">
        <f>'[1]משתתפים '!G36</f>
        <v>אין</v>
      </c>
      <c r="G36" s="447">
        <f>'[1]משתתפים '!H36</f>
        <v>0</v>
      </c>
      <c r="H36" s="87">
        <v>26</v>
      </c>
      <c r="I36" s="702"/>
      <c r="J36" s="405">
        <f>VLOOKUP(I36,$B$3:$G$983,3,0)</f>
        <v>0</v>
      </c>
      <c r="K36" s="406">
        <f>VLOOKUP(I36,$B$3:$G$983,4,0)</f>
        <v>0</v>
      </c>
      <c r="L36" s="692" t="str">
        <f>VLOOKUP(I36,$B$3:$G$920,5,0)</f>
        <v>אין</v>
      </c>
      <c r="M36" s="87">
        <v>27</v>
      </c>
      <c r="N36" s="305"/>
      <c r="O36" s="405">
        <f>VLOOKUP(N36,$B$3:$G$983,3,0)</f>
        <v>0</v>
      </c>
      <c r="P36" s="406">
        <f>VLOOKUP(N36,$B$3:$G$983,4,0)</f>
        <v>0</v>
      </c>
      <c r="Q36" s="692" t="str">
        <f>VLOOKUP(N36,$B$3:$G$920,5,0)</f>
        <v>אין</v>
      </c>
      <c r="R36" s="87">
        <v>28</v>
      </c>
      <c r="S36" s="713"/>
      <c r="T36" s="405">
        <f>VLOOKUP(S36,$B$3:$G$983,3,0)</f>
        <v>0</v>
      </c>
      <c r="U36" s="406">
        <f>VLOOKUP(S36,$B$3:$G$983,4,0)</f>
        <v>0</v>
      </c>
      <c r="V36" s="692" t="str">
        <f>VLOOKUP(S36,$B$3:$G$920,5,0)</f>
        <v>אין</v>
      </c>
      <c r="W36" s="87">
        <v>29</v>
      </c>
      <c r="X36" s="713"/>
      <c r="Y36" s="405">
        <f>VLOOKUP(X36,$B$3:$G$983,3,0)</f>
        <v>0</v>
      </c>
      <c r="Z36" s="406">
        <f>VLOOKUP(X36,$B$3:$G$983,4,0)</f>
        <v>0</v>
      </c>
      <c r="AA36" s="692" t="str">
        <f>VLOOKUP(X36,$B$3:$G$920,5,0)</f>
        <v>אין</v>
      </c>
      <c r="AB36" s="87">
        <v>30</v>
      </c>
      <c r="AC36" s="717"/>
      <c r="AD36" s="405">
        <f>VLOOKUP(AC36,$B$3:$G$983,3,0)</f>
        <v>0</v>
      </c>
      <c r="AE36" s="406">
        <f>VLOOKUP(AC36,$B$3:$G$983,4,0)</f>
        <v>0</v>
      </c>
      <c r="AF36" s="692" t="str">
        <f>VLOOKUP(AC36,$B$3:$G$920,5,0)</f>
        <v>אין</v>
      </c>
      <c r="AG36" s="77"/>
      <c r="AH36" s="77"/>
      <c r="AI36" s="77"/>
    </row>
    <row r="37" spans="1:35">
      <c r="A37" s="94">
        <f>'[1]משתתפים '!B37</f>
        <v>0</v>
      </c>
      <c r="B37" s="387">
        <f>'[1]משתתפים '!C37</f>
        <v>0</v>
      </c>
      <c r="C37" s="94">
        <f>'[1]משתתפים '!D37</f>
        <v>0</v>
      </c>
      <c r="D37" s="617" t="str">
        <f>'[1]משתתפים '!E37</f>
        <v>אשדוד</v>
      </c>
      <c r="E37" s="103">
        <f>'[1]משתתפים '!F37</f>
        <v>0</v>
      </c>
      <c r="F37" s="413" t="str">
        <f>'[1]משתתפים '!G37</f>
        <v>אין</v>
      </c>
      <c r="G37" s="447">
        <f>'[1]משתתפים '!H37</f>
        <v>0</v>
      </c>
      <c r="H37" s="87"/>
      <c r="I37" s="702"/>
      <c r="J37" s="405">
        <f>VLOOKUP(I37,$B$3:$G$983,3,0)</f>
        <v>0</v>
      </c>
      <c r="K37" s="406">
        <f>VLOOKUP(I37,$B$3:$G$983,4,0)</f>
        <v>0</v>
      </c>
      <c r="L37" s="692" t="str">
        <f t="shared" ref="L37:L39" si="25">VLOOKUP(I37,$B$3:$G$920,5,0)</f>
        <v>אין</v>
      </c>
      <c r="M37" s="87"/>
      <c r="N37" s="305"/>
      <c r="O37" s="405">
        <f>VLOOKUP(N37,$B$3:$G$983,3,0)</f>
        <v>0</v>
      </c>
      <c r="P37" s="406">
        <f>VLOOKUP(N37,$B$3:$G$983,4,0)</f>
        <v>0</v>
      </c>
      <c r="Q37" s="692" t="str">
        <f t="shared" ref="Q37:Q39" si="26">VLOOKUP(N37,$B$3:$G$920,5,0)</f>
        <v>אין</v>
      </c>
      <c r="R37" s="87"/>
      <c r="S37" s="714"/>
      <c r="T37" s="405">
        <f>VLOOKUP(S37,$B$3:$G$983,3,0)</f>
        <v>0</v>
      </c>
      <c r="U37" s="406">
        <f>VLOOKUP(S37,$B$3:$G$983,4,0)</f>
        <v>0</v>
      </c>
      <c r="V37" s="692" t="str">
        <f t="shared" ref="V37:V39" si="27">VLOOKUP(S37,$B$3:$G$920,5,0)</f>
        <v>אין</v>
      </c>
      <c r="W37" s="87"/>
      <c r="X37" s="714"/>
      <c r="Y37" s="405">
        <f>VLOOKUP(X37,$B$3:$G$983,3,0)</f>
        <v>0</v>
      </c>
      <c r="Z37" s="406">
        <f>VLOOKUP(X37,$B$3:$G$983,4,0)</f>
        <v>0</v>
      </c>
      <c r="AA37" s="692" t="str">
        <f t="shared" ref="AA37:AA39" si="28">VLOOKUP(X37,$B$3:$G$920,5,0)</f>
        <v>אין</v>
      </c>
      <c r="AB37" s="87"/>
      <c r="AC37" s="718"/>
      <c r="AD37" s="405">
        <f>VLOOKUP(AC37,$B$3:$G$983,3,0)</f>
        <v>0</v>
      </c>
      <c r="AE37" s="406">
        <f>VLOOKUP(AC37,$B$3:$G$983,4,0)</f>
        <v>0</v>
      </c>
      <c r="AF37" s="692" t="str">
        <f t="shared" ref="AF37:AF39" si="29">VLOOKUP(AC37,$B$3:$G$920,5,0)</f>
        <v>אין</v>
      </c>
      <c r="AG37" s="77"/>
      <c r="AH37" s="77"/>
      <c r="AI37" s="77"/>
    </row>
    <row r="38" spans="1:35">
      <c r="A38" s="301">
        <f>'[1]משתתפים '!B38</f>
        <v>0</v>
      </c>
      <c r="B38" s="387">
        <f>'[1]משתתפים '!C38</f>
        <v>0</v>
      </c>
      <c r="C38" s="301">
        <f>'[1]משתתפים '!D38</f>
        <v>0</v>
      </c>
      <c r="D38" s="477" t="str">
        <f>'[1]משתתפים '!E38</f>
        <v>אשדוד</v>
      </c>
      <c r="E38" s="105">
        <f>'[1]משתתפים '!F38</f>
        <v>0</v>
      </c>
      <c r="F38" s="413" t="str">
        <f>'[1]משתתפים '!G38</f>
        <v>אין</v>
      </c>
      <c r="G38" s="447">
        <f>'[1]משתתפים '!H38</f>
        <v>0</v>
      </c>
      <c r="H38" s="87"/>
      <c r="I38" s="703"/>
      <c r="J38" s="405">
        <f>VLOOKUP(I38,$B$3:$G$983,3,0)</f>
        <v>0</v>
      </c>
      <c r="K38" s="406">
        <f>VLOOKUP(I38,$B$3:$G$983,4,0)</f>
        <v>0</v>
      </c>
      <c r="L38" s="692" t="str">
        <f t="shared" si="25"/>
        <v>אין</v>
      </c>
      <c r="M38" s="87"/>
      <c r="N38" s="305"/>
      <c r="O38" s="405">
        <f>VLOOKUP(N38,$B$3:$G$983,3,0)</f>
        <v>0</v>
      </c>
      <c r="P38" s="406">
        <f>VLOOKUP(N38,$B$3:$G$983,4,0)</f>
        <v>0</v>
      </c>
      <c r="Q38" s="692" t="str">
        <f t="shared" si="26"/>
        <v>אין</v>
      </c>
      <c r="R38" s="87"/>
      <c r="S38" s="706"/>
      <c r="T38" s="405">
        <f>VLOOKUP(S38,$B$3:$G$983,3,0)</f>
        <v>0</v>
      </c>
      <c r="U38" s="406">
        <f>VLOOKUP(S38,$B$3:$G$983,4,0)</f>
        <v>0</v>
      </c>
      <c r="V38" s="692" t="str">
        <f t="shared" si="27"/>
        <v>אין</v>
      </c>
      <c r="W38" s="87"/>
      <c r="X38" s="713"/>
      <c r="Y38" s="405">
        <f>VLOOKUP(X38,$B$3:$G$983,3,0)</f>
        <v>0</v>
      </c>
      <c r="Z38" s="406">
        <f>VLOOKUP(X38,$B$3:$G$983,4,0)</f>
        <v>0</v>
      </c>
      <c r="AA38" s="692" t="str">
        <f t="shared" si="28"/>
        <v>אין</v>
      </c>
      <c r="AB38" s="87"/>
      <c r="AC38" s="718"/>
      <c r="AD38" s="405">
        <f>VLOOKUP(AC38,$B$3:$G$983,3,0)</f>
        <v>0</v>
      </c>
      <c r="AE38" s="406">
        <f>VLOOKUP(AC38,$B$3:$G$983,4,0)</f>
        <v>0</v>
      </c>
      <c r="AF38" s="692" t="str">
        <f t="shared" si="29"/>
        <v>אין</v>
      </c>
      <c r="AG38" s="77"/>
      <c r="AH38" s="77"/>
      <c r="AI38" s="77"/>
    </row>
    <row r="39" spans="1:35">
      <c r="A39" s="97">
        <f>'[1]משתתפים '!B39</f>
        <v>0</v>
      </c>
      <c r="B39" s="387">
        <f>'[1]משתתפים '!C39</f>
        <v>0</v>
      </c>
      <c r="C39" s="97">
        <f>'[1]משתתפים '!D39</f>
        <v>0</v>
      </c>
      <c r="D39" s="617" t="str">
        <f>'[1]משתתפים '!E39</f>
        <v>אשדוד</v>
      </c>
      <c r="E39" s="81">
        <f>'[1]משתתפים '!F39</f>
        <v>0</v>
      </c>
      <c r="F39" s="413" t="str">
        <f>'[1]משתתפים '!G39</f>
        <v>אין</v>
      </c>
      <c r="G39" s="447">
        <f>'[1]משתתפים '!H39</f>
        <v>0</v>
      </c>
      <c r="H39" s="87"/>
      <c r="I39" s="95"/>
      <c r="J39" s="405">
        <f>VLOOKUP(I39,$B$3:$G$983,3,0)</f>
        <v>0</v>
      </c>
      <c r="K39" s="406">
        <f>VLOOKUP(I39,$B$3:$G$983,4,0)</f>
        <v>0</v>
      </c>
      <c r="L39" s="692" t="str">
        <f t="shared" si="25"/>
        <v>אין</v>
      </c>
      <c r="M39" s="87"/>
      <c r="N39" s="531"/>
      <c r="O39" s="405">
        <f>VLOOKUP(N39,$B$3:$G$983,3,0)</f>
        <v>0</v>
      </c>
      <c r="P39" s="406">
        <f>VLOOKUP(N39,$B$3:$G$983,4,0)</f>
        <v>0</v>
      </c>
      <c r="Q39" s="692" t="str">
        <f t="shared" si="26"/>
        <v>אין</v>
      </c>
      <c r="R39" s="87"/>
      <c r="S39" s="531"/>
      <c r="T39" s="405">
        <f>VLOOKUP(S39,$B$3:$G$983,3,0)</f>
        <v>0</v>
      </c>
      <c r="U39" s="406">
        <f>VLOOKUP(S39,$B$3:$G$983,4,0)</f>
        <v>0</v>
      </c>
      <c r="V39" s="692" t="str">
        <f t="shared" si="27"/>
        <v>אין</v>
      </c>
      <c r="W39" s="87"/>
      <c r="X39" s="531"/>
      <c r="Y39" s="405">
        <f>VLOOKUP(X39,$B$3:$G$983,3,0)</f>
        <v>0</v>
      </c>
      <c r="Z39" s="406">
        <f>VLOOKUP(X39,$B$3:$G$983,4,0)</f>
        <v>0</v>
      </c>
      <c r="AA39" s="692" t="str">
        <f t="shared" si="28"/>
        <v>אין</v>
      </c>
      <c r="AB39" s="87"/>
      <c r="AC39" s="531"/>
      <c r="AD39" s="405">
        <f>VLOOKUP(AC39,$B$3:$G$983,3,0)</f>
        <v>0</v>
      </c>
      <c r="AE39" s="406">
        <f>VLOOKUP(AC39,$B$3:$G$983,4,0)</f>
        <v>0</v>
      </c>
      <c r="AF39" s="692" t="str">
        <f t="shared" si="29"/>
        <v>אין</v>
      </c>
      <c r="AG39" s="77"/>
      <c r="AH39" s="77"/>
      <c r="AI39" s="77"/>
    </row>
    <row r="40" spans="1:35">
      <c r="A40" s="93">
        <f>'[1]משתתפים '!B40</f>
        <v>0</v>
      </c>
      <c r="B40" s="387">
        <f>'[1]משתתפים '!C40</f>
        <v>0</v>
      </c>
      <c r="C40" s="93">
        <f>'[1]משתתפים '!D40</f>
        <v>0</v>
      </c>
      <c r="D40" s="477" t="str">
        <f>'[1]משתתפים '!E40</f>
        <v>אשדוד</v>
      </c>
      <c r="E40" s="103">
        <f>'[1]משתתפים '!F40</f>
        <v>0</v>
      </c>
      <c r="F40" s="413" t="str">
        <f>'[1]משתתפים '!G40</f>
        <v>אין</v>
      </c>
      <c r="G40" s="447">
        <f>'[1]משתתפים '!H40</f>
        <v>0</v>
      </c>
      <c r="J40" s="91"/>
      <c r="K40" s="91"/>
      <c r="L40" s="91"/>
      <c r="O40" s="91"/>
      <c r="P40" s="91"/>
      <c r="Q40" s="91"/>
      <c r="U40" s="76"/>
      <c r="V40" s="91"/>
      <c r="Y40" s="77"/>
      <c r="AA40" s="91"/>
      <c r="AD40" s="91"/>
      <c r="AE40" s="91"/>
      <c r="AF40" s="91"/>
      <c r="AG40" s="77"/>
      <c r="AH40" s="77"/>
      <c r="AI40" s="77"/>
    </row>
    <row r="41" spans="1:35">
      <c r="A41" s="94">
        <f>'[1]משתתפים '!B41</f>
        <v>0</v>
      </c>
      <c r="B41" s="387">
        <f>'[1]משתתפים '!C41</f>
        <v>0</v>
      </c>
      <c r="C41" s="94">
        <f>'[1]משתתפים '!D41</f>
        <v>0</v>
      </c>
      <c r="D41" s="617" t="str">
        <f>'[1]משתתפים '!E41</f>
        <v>אשדוד</v>
      </c>
      <c r="E41" s="81">
        <f>'[1]משתתפים '!F41</f>
        <v>0</v>
      </c>
      <c r="F41" s="413" t="str">
        <f>'[1]משתתפים '!G41</f>
        <v>אין</v>
      </c>
      <c r="G41" s="447">
        <f>'[1]משתתפים '!H41</f>
        <v>0</v>
      </c>
      <c r="I41" s="83" t="s">
        <v>1901</v>
      </c>
      <c r="J41" s="83" t="s">
        <v>1902</v>
      </c>
      <c r="K41" s="83" t="s">
        <v>0</v>
      </c>
      <c r="L41" s="83" t="s">
        <v>1903</v>
      </c>
      <c r="N41" s="284" t="s">
        <v>1901</v>
      </c>
      <c r="O41" s="83" t="s">
        <v>1902</v>
      </c>
      <c r="P41" s="83" t="s">
        <v>0</v>
      </c>
      <c r="Q41" s="83" t="s">
        <v>1903</v>
      </c>
      <c r="S41" s="83" t="s">
        <v>1901</v>
      </c>
      <c r="T41" s="83" t="s">
        <v>1902</v>
      </c>
      <c r="U41" s="83" t="s">
        <v>0</v>
      </c>
      <c r="V41" s="83" t="s">
        <v>1903</v>
      </c>
      <c r="W41" s="289"/>
      <c r="X41" s="83" t="s">
        <v>1901</v>
      </c>
      <c r="Y41" s="83" t="s">
        <v>1902</v>
      </c>
      <c r="Z41" s="83" t="s">
        <v>0</v>
      </c>
      <c r="AA41" s="83" t="s">
        <v>1903</v>
      </c>
      <c r="AC41" s="284" t="s">
        <v>1901</v>
      </c>
      <c r="AD41" s="83" t="s">
        <v>1902</v>
      </c>
      <c r="AE41" s="83" t="s">
        <v>0</v>
      </c>
      <c r="AF41" s="83" t="s">
        <v>1903</v>
      </c>
      <c r="AG41" s="77"/>
      <c r="AH41" s="77"/>
      <c r="AI41" s="77"/>
    </row>
    <row r="42" spans="1:35" ht="18">
      <c r="A42" s="301">
        <f>'[1]משתתפים '!B42</f>
        <v>0</v>
      </c>
      <c r="B42" s="387">
        <f>'[1]משתתפים '!C42</f>
        <v>0</v>
      </c>
      <c r="C42" s="595">
        <f>'[1]משתתפים '!D42</f>
        <v>0</v>
      </c>
      <c r="D42" s="477" t="str">
        <f>'[1]משתתפים '!E42</f>
        <v>אשדוד</v>
      </c>
      <c r="E42" s="94">
        <f>'[1]משתתפים '!F42</f>
        <v>0</v>
      </c>
      <c r="F42" s="412" t="str">
        <f>'[1]משתתפים '!G42</f>
        <v>אין</v>
      </c>
      <c r="G42" s="447">
        <f>'[1]משתתפים '!H42</f>
        <v>0</v>
      </c>
      <c r="H42" s="87">
        <v>31</v>
      </c>
      <c r="I42" s="164"/>
      <c r="J42" s="405">
        <f>VLOOKUP(I42,$B$3:$G$983,3,0)</f>
        <v>0</v>
      </c>
      <c r="K42" s="406">
        <f>VLOOKUP(I42,$B$3:$G$983,4,0)</f>
        <v>0</v>
      </c>
      <c r="L42" s="692" t="str">
        <f>VLOOKUP(I42,$B$3:$G$920,5,0)</f>
        <v>אין</v>
      </c>
      <c r="M42" s="87">
        <v>32</v>
      </c>
      <c r="N42" s="93"/>
      <c r="O42" s="405">
        <f>VLOOKUP(N42,$B$3:$G$983,3,0)</f>
        <v>0</v>
      </c>
      <c r="P42" s="406">
        <f>VLOOKUP(N42,$B$3:$G$983,4,0)</f>
        <v>0</v>
      </c>
      <c r="Q42" s="692" t="str">
        <f>VLOOKUP(N42,$B$3:$G$920,5,0)</f>
        <v>אין</v>
      </c>
      <c r="R42" s="87">
        <v>33</v>
      </c>
      <c r="T42" s="405">
        <f>VLOOKUP(S42,$B$3:$G$983,3,0)</f>
        <v>0</v>
      </c>
      <c r="U42" s="406">
        <f>VLOOKUP(S42,$B$3:$G$983,4,0)</f>
        <v>0</v>
      </c>
      <c r="V42" s="692" t="str">
        <f>VLOOKUP(S42,$B$3:$G$920,5,0)</f>
        <v>אין</v>
      </c>
      <c r="W42" s="87">
        <v>34</v>
      </c>
      <c r="Y42" s="405">
        <f>VLOOKUP(X42,$B$3:$G$983,3,0)</f>
        <v>0</v>
      </c>
      <c r="Z42" s="406">
        <f>VLOOKUP(X42,$B$3:$G$983,4,0)</f>
        <v>0</v>
      </c>
      <c r="AA42" s="692" t="str">
        <f>VLOOKUP(X42,$B$3:$G$920,5,0)</f>
        <v>אין</v>
      </c>
      <c r="AB42" s="87">
        <v>35</v>
      </c>
      <c r="AC42" s="89"/>
      <c r="AD42" s="405">
        <f>VLOOKUP(AC42,$B$3:$G$983,3,0)</f>
        <v>0</v>
      </c>
      <c r="AE42" s="406">
        <f>VLOOKUP(AC42,$B$3:$G$983,4,0)</f>
        <v>0</v>
      </c>
      <c r="AF42" s="692" t="str">
        <f>VLOOKUP(AC42,$B$3:$G$920,5,0)</f>
        <v>אין</v>
      </c>
      <c r="AG42" s="77"/>
      <c r="AH42" s="77"/>
      <c r="AI42" s="77"/>
    </row>
    <row r="43" spans="1:35" ht="18">
      <c r="A43" s="94">
        <f>'[1]משתתפים '!B43</f>
        <v>0</v>
      </c>
      <c r="B43" s="387">
        <f>'[1]משתתפים '!C43</f>
        <v>0</v>
      </c>
      <c r="C43" s="94">
        <f>'[1]משתתפים '!D43</f>
        <v>0</v>
      </c>
      <c r="D43" s="617" t="str">
        <f>'[1]משתתפים '!E43</f>
        <v>אשדוד</v>
      </c>
      <c r="E43" s="93">
        <f>'[1]משתתפים '!F43</f>
        <v>0</v>
      </c>
      <c r="F43" s="412" t="str">
        <f>'[1]משתתפים '!G43</f>
        <v>אין</v>
      </c>
      <c r="G43" s="447">
        <f>'[1]משתתפים '!H43</f>
        <v>0</v>
      </c>
      <c r="H43" s="87"/>
      <c r="I43" s="88"/>
      <c r="J43" s="405">
        <f>VLOOKUP(I43,$B$3:$G$983,3,0)</f>
        <v>0</v>
      </c>
      <c r="K43" s="406">
        <f>VLOOKUP(I43,$B$3:$G$983,4,0)</f>
        <v>0</v>
      </c>
      <c r="L43" s="692" t="str">
        <f t="shared" ref="L43:L45" si="30">VLOOKUP(I43,$B$3:$G$920,5,0)</f>
        <v>אין</v>
      </c>
      <c r="M43" s="87"/>
      <c r="N43" s="731"/>
      <c r="O43" s="405">
        <f>VLOOKUP(N43,$B$3:$G$983,3,0)</f>
        <v>0</v>
      </c>
      <c r="P43" s="406">
        <f>VLOOKUP(N43,$B$3:$G$983,4,0)</f>
        <v>0</v>
      </c>
      <c r="Q43" s="692" t="str">
        <f t="shared" ref="Q43:Q45" si="31">VLOOKUP(N43,$B$3:$G$920,5,0)</f>
        <v>אין</v>
      </c>
      <c r="R43" s="87"/>
      <c r="S43" s="702"/>
      <c r="T43" s="405">
        <f>VLOOKUP(S43,$B$3:$G$983,3,0)</f>
        <v>0</v>
      </c>
      <c r="U43" s="406">
        <f>VLOOKUP(S43,$B$3:$G$983,4,0)</f>
        <v>0</v>
      </c>
      <c r="V43" s="692" t="str">
        <f t="shared" ref="V43:V45" si="32">VLOOKUP(S43,$B$3:$G$920,5,0)</f>
        <v>אין</v>
      </c>
      <c r="W43" s="87"/>
      <c r="X43" s="702"/>
      <c r="Y43" s="405">
        <f>VLOOKUP(X43,$B$3:$G$983,3,0)</f>
        <v>0</v>
      </c>
      <c r="Z43" s="406">
        <f>VLOOKUP(X43,$B$3:$G$983,4,0)</f>
        <v>0</v>
      </c>
      <c r="AA43" s="692" t="str">
        <f t="shared" ref="AA43:AA45" si="33">VLOOKUP(X43,$B$3:$G$920,5,0)</f>
        <v>אין</v>
      </c>
      <c r="AB43" s="87"/>
      <c r="AC43" s="719"/>
      <c r="AD43" s="405">
        <f>VLOOKUP(AC43,$B$3:$G$983,3,0)</f>
        <v>0</v>
      </c>
      <c r="AE43" s="406">
        <f>VLOOKUP(AC43,$B$3:$G$983,4,0)</f>
        <v>0</v>
      </c>
      <c r="AF43" s="692" t="str">
        <f t="shared" ref="AF43:AF45" si="34">VLOOKUP(AC43,$B$3:$G$920,5,0)</f>
        <v>אין</v>
      </c>
    </row>
    <row r="44" spans="1:35" ht="18">
      <c r="A44" s="301">
        <f>'[1]משתתפים '!B44</f>
        <v>0</v>
      </c>
      <c r="B44" s="387">
        <f>'[1]משתתפים '!C44</f>
        <v>0</v>
      </c>
      <c r="C44" s="301">
        <f>'[1]משתתפים '!D44</f>
        <v>0</v>
      </c>
      <c r="D44" s="477" t="str">
        <f>'[1]משתתפים '!E44</f>
        <v>אשדוד</v>
      </c>
      <c r="E44" s="301">
        <f>'[1]משתתפים '!F44</f>
        <v>0</v>
      </c>
      <c r="F44" s="412" t="str">
        <f>'[1]משתתפים '!G44</f>
        <v>אין</v>
      </c>
      <c r="G44" s="447">
        <f>'[1]משתתפים '!H44</f>
        <v>0</v>
      </c>
      <c r="H44" s="87"/>
      <c r="I44" s="88"/>
      <c r="J44" s="405">
        <f>VLOOKUP(I44,$B$3:$G$983,3,0)</f>
        <v>0</v>
      </c>
      <c r="K44" s="406">
        <f>VLOOKUP(I44,$B$3:$G$983,4,0)</f>
        <v>0</v>
      </c>
      <c r="L44" s="692" t="str">
        <f t="shared" si="30"/>
        <v>אין</v>
      </c>
      <c r="M44" s="87"/>
      <c r="N44" s="93"/>
      <c r="O44" s="405">
        <f>VLOOKUP(N44,$B$3:$G$983,3,0)</f>
        <v>0</v>
      </c>
      <c r="P44" s="406">
        <f>VLOOKUP(N44,$B$3:$G$983,4,0)</f>
        <v>0</v>
      </c>
      <c r="Q44" s="692" t="str">
        <f t="shared" si="31"/>
        <v>אין</v>
      </c>
      <c r="R44" s="87"/>
      <c r="S44" s="703"/>
      <c r="T44" s="405">
        <f>VLOOKUP(S44,$B$3:$G$983,3,0)</f>
        <v>0</v>
      </c>
      <c r="U44" s="406">
        <f>VLOOKUP(S44,$B$3:$G$983,4,0)</f>
        <v>0</v>
      </c>
      <c r="V44" s="692" t="str">
        <f t="shared" si="32"/>
        <v>אין</v>
      </c>
      <c r="W44" s="87"/>
      <c r="X44" s="703"/>
      <c r="Y44" s="405">
        <f>VLOOKUP(X44,$B$3:$G$983,3,0)</f>
        <v>0</v>
      </c>
      <c r="Z44" s="406">
        <f>VLOOKUP(X44,$B$3:$G$983,4,0)</f>
        <v>0</v>
      </c>
      <c r="AA44" s="692" t="str">
        <f t="shared" si="33"/>
        <v>אין</v>
      </c>
      <c r="AB44" s="87"/>
      <c r="AC44" s="95"/>
      <c r="AD44" s="405">
        <f>VLOOKUP(AC44,$B$3:$G$983,3,0)</f>
        <v>0</v>
      </c>
      <c r="AE44" s="406">
        <f>VLOOKUP(AC44,$B$3:$G$983,4,0)</f>
        <v>0</v>
      </c>
      <c r="AF44" s="692" t="str">
        <f t="shared" si="34"/>
        <v>אין</v>
      </c>
    </row>
    <row r="45" spans="1:35" ht="18">
      <c r="A45" s="97">
        <f>'[1]משתתפים '!B45</f>
        <v>0</v>
      </c>
      <c r="B45" s="387">
        <f>'[1]משתתפים '!C45</f>
        <v>0</v>
      </c>
      <c r="C45" s="97">
        <f>'[1]משתתפים '!D45</f>
        <v>0</v>
      </c>
      <c r="D45" s="617" t="str">
        <f>'[1]משתתפים '!E45</f>
        <v>אשדוד</v>
      </c>
      <c r="E45" s="106">
        <f>'[1]משתתפים '!F45</f>
        <v>0</v>
      </c>
      <c r="F45" s="412" t="str">
        <f>'[1]משתתפים '!G45</f>
        <v>אין</v>
      </c>
      <c r="G45" s="447">
        <f>'[1]משתתפים '!H45</f>
        <v>0</v>
      </c>
      <c r="H45" s="87"/>
      <c r="I45" s="95"/>
      <c r="J45" s="405">
        <f>VLOOKUP(I45,$B$3:$G$983,3,0)</f>
        <v>0</v>
      </c>
      <c r="K45" s="406">
        <f>VLOOKUP(I45,$B$3:$G$983,4,0)</f>
        <v>0</v>
      </c>
      <c r="L45" s="692" t="str">
        <f t="shared" si="30"/>
        <v>אין</v>
      </c>
      <c r="M45" s="87"/>
      <c r="N45" s="305"/>
      <c r="O45" s="405">
        <f>VLOOKUP(N45,$B$3:$G$983,3,0)</f>
        <v>0</v>
      </c>
      <c r="P45" s="406">
        <f>VLOOKUP(N45,$B$3:$G$983,4,0)</f>
        <v>0</v>
      </c>
      <c r="Q45" s="692" t="str">
        <f t="shared" si="31"/>
        <v>אין</v>
      </c>
      <c r="R45" s="87"/>
      <c r="S45" s="95"/>
      <c r="T45" s="405">
        <f>VLOOKUP(S45,$B$3:$G$983,3,0)</f>
        <v>0</v>
      </c>
      <c r="U45" s="406">
        <f>VLOOKUP(S45,$B$3:$G$983,4,0)</f>
        <v>0</v>
      </c>
      <c r="V45" s="692" t="str">
        <f t="shared" si="32"/>
        <v>אין</v>
      </c>
      <c r="W45" s="87"/>
      <c r="X45" s="95"/>
      <c r="Y45" s="405">
        <f>VLOOKUP(X45,$B$3:$G$983,3,0)</f>
        <v>0</v>
      </c>
      <c r="Z45" s="406">
        <f>VLOOKUP(X45,$B$3:$G$983,4,0)</f>
        <v>0</v>
      </c>
      <c r="AA45" s="692" t="str">
        <f t="shared" si="33"/>
        <v>אין</v>
      </c>
      <c r="AB45" s="87"/>
      <c r="AC45" s="531"/>
      <c r="AD45" s="405">
        <f>VLOOKUP(AC45,$B$3:$G$983,3,0)</f>
        <v>0</v>
      </c>
      <c r="AE45" s="406">
        <f>VLOOKUP(AC45,$B$3:$G$983,4,0)</f>
        <v>0</v>
      </c>
      <c r="AF45" s="692" t="str">
        <f t="shared" si="34"/>
        <v>אין</v>
      </c>
    </row>
    <row r="46" spans="1:35" ht="18">
      <c r="A46" s="93">
        <f>'[1]משתתפים '!B46</f>
        <v>0</v>
      </c>
      <c r="B46" s="387">
        <f>'[1]משתתפים '!C46</f>
        <v>0</v>
      </c>
      <c r="C46" s="93">
        <f>'[1]משתתפים '!D46</f>
        <v>0</v>
      </c>
      <c r="D46" s="477" t="str">
        <f>'[1]משתתפים '!E46</f>
        <v>אשדוד</v>
      </c>
      <c r="E46" s="283">
        <f>'[1]משתתפים '!F46</f>
        <v>0</v>
      </c>
      <c r="F46" s="412" t="str">
        <f>'[1]משתתפים '!G46</f>
        <v>אין</v>
      </c>
      <c r="G46" s="447">
        <f>'[1]משתתפים '!H46</f>
        <v>0</v>
      </c>
      <c r="H46" s="87"/>
      <c r="I46" s="95"/>
      <c r="J46" s="85"/>
      <c r="K46" s="100"/>
      <c r="L46" s="446"/>
      <c r="M46" s="87"/>
      <c r="N46" s="95"/>
      <c r="O46" s="85"/>
      <c r="P46" s="100"/>
      <c r="Q46" s="446"/>
      <c r="R46" s="297"/>
      <c r="T46" s="91"/>
      <c r="U46" s="91"/>
      <c r="V46" s="446"/>
      <c r="W46" s="297"/>
      <c r="Y46" s="91"/>
      <c r="Z46" s="91"/>
      <c r="AA46" s="446"/>
      <c r="AB46" s="297"/>
      <c r="AC46" s="95"/>
      <c r="AD46" s="85"/>
      <c r="AE46" s="100"/>
      <c r="AF46" s="446"/>
    </row>
    <row r="47" spans="1:35" ht="18">
      <c r="A47" s="301">
        <f>'[1]משתתפים '!B47</f>
        <v>0</v>
      </c>
      <c r="B47" s="387">
        <f>'[1]משתתפים '!C47</f>
        <v>0</v>
      </c>
      <c r="C47" s="301">
        <f>'[1]משתתפים '!D47</f>
        <v>0</v>
      </c>
      <c r="D47" s="617" t="str">
        <f>'[1]משתתפים '!E47</f>
        <v>אשדוד</v>
      </c>
      <c r="E47" s="165">
        <f>'[1]משתתפים '!F47</f>
        <v>0</v>
      </c>
      <c r="F47" s="412" t="str">
        <f>'[1]משתתפים '!G47</f>
        <v>אין</v>
      </c>
      <c r="G47" s="447">
        <f>'[1]משתתפים '!H47</f>
        <v>0</v>
      </c>
      <c r="H47" s="87"/>
      <c r="I47" s="83" t="s">
        <v>1901</v>
      </c>
      <c r="J47" s="83" t="s">
        <v>1902</v>
      </c>
      <c r="K47" s="83" t="s">
        <v>0</v>
      </c>
      <c r="L47" s="83" t="s">
        <v>1903</v>
      </c>
      <c r="N47" s="83" t="s">
        <v>1901</v>
      </c>
      <c r="O47" s="83" t="s">
        <v>1902</v>
      </c>
      <c r="P47" s="83" t="s">
        <v>0</v>
      </c>
      <c r="Q47" s="83" t="s">
        <v>1903</v>
      </c>
      <c r="S47" s="83" t="s">
        <v>1901</v>
      </c>
      <c r="T47" s="83" t="s">
        <v>1902</v>
      </c>
      <c r="U47" s="83" t="s">
        <v>0</v>
      </c>
      <c r="V47" s="83" t="s">
        <v>1903</v>
      </c>
      <c r="W47" s="289"/>
      <c r="X47" s="83" t="s">
        <v>1901</v>
      </c>
      <c r="Y47" s="83" t="s">
        <v>1902</v>
      </c>
      <c r="Z47" s="83" t="s">
        <v>0</v>
      </c>
      <c r="AA47" s="83" t="s">
        <v>1903</v>
      </c>
      <c r="AC47" s="83" t="s">
        <v>1901</v>
      </c>
      <c r="AD47" s="83" t="s">
        <v>1902</v>
      </c>
      <c r="AE47" s="83" t="s">
        <v>0</v>
      </c>
      <c r="AF47" s="83" t="s">
        <v>1903</v>
      </c>
    </row>
    <row r="48" spans="1:35" ht="18">
      <c r="A48" s="93">
        <f>'[1]משתתפים '!B48</f>
        <v>0</v>
      </c>
      <c r="B48" s="387">
        <f>'[1]משתתפים '!C48</f>
        <v>0</v>
      </c>
      <c r="C48" s="93">
        <f>'[1]משתתפים '!D48</f>
        <v>0</v>
      </c>
      <c r="D48" s="477" t="str">
        <f>'[1]משתתפים '!E48</f>
        <v>אשדוד</v>
      </c>
      <c r="E48" s="388">
        <f>'[1]משתתפים '!F48</f>
        <v>0</v>
      </c>
      <c r="F48" s="412" t="str">
        <f>'[1]משתתפים '!G48</f>
        <v>אין</v>
      </c>
      <c r="G48" s="447">
        <f>'[1]משתתפים '!H48</f>
        <v>0</v>
      </c>
      <c r="H48" s="87">
        <v>36</v>
      </c>
      <c r="I48" s="81"/>
      <c r="J48" s="405">
        <f>VLOOKUP(I48,$B$3:$G$983,3,0)</f>
        <v>0</v>
      </c>
      <c r="K48" s="406">
        <f>VLOOKUP(I48,$B$3:$G$983,4,0)</f>
        <v>0</v>
      </c>
      <c r="L48" s="692" t="str">
        <f>VLOOKUP(I48,$B$3:$G$920,5,0)</f>
        <v>אין</v>
      </c>
      <c r="M48" s="87">
        <v>37</v>
      </c>
      <c r="N48" s="81"/>
      <c r="O48" s="405">
        <f>VLOOKUP(N48,$B$3:$G$983,3,0)</f>
        <v>0</v>
      </c>
      <c r="P48" s="406">
        <f>VLOOKUP(N48,$B$3:$G$983,4,0)</f>
        <v>0</v>
      </c>
      <c r="Q48" s="692" t="str">
        <f>VLOOKUP(N48,$B$3:$G$920,5,0)</f>
        <v>אין</v>
      </c>
      <c r="R48" s="87">
        <v>38</v>
      </c>
      <c r="S48" s="164"/>
      <c r="T48" s="405">
        <f>VLOOKUP(S48,$B$3:$G$983,3,0)</f>
        <v>0</v>
      </c>
      <c r="U48" s="406">
        <f>VLOOKUP(S48,$B$3:$G$983,4,0)</f>
        <v>0</v>
      </c>
      <c r="V48" s="692" t="str">
        <f>VLOOKUP(S48,$B$3:$G$920,5,0)</f>
        <v>אין</v>
      </c>
      <c r="W48" s="87">
        <v>39</v>
      </c>
      <c r="X48" s="164"/>
      <c r="Y48" s="405">
        <f>VLOOKUP(X48,$B$3:$G$983,3,0)</f>
        <v>0</v>
      </c>
      <c r="Z48" s="406">
        <f>VLOOKUP(X48,$B$3:$G$983,4,0)</f>
        <v>0</v>
      </c>
      <c r="AA48" s="692" t="str">
        <f>VLOOKUP(X48,$B$3:$G$920,5,0)</f>
        <v>אין</v>
      </c>
      <c r="AB48" s="87">
        <v>40</v>
      </c>
      <c r="AC48" s="81"/>
      <c r="AD48" s="405">
        <f>VLOOKUP(AC48,$B$3:$G$983,3,0)</f>
        <v>0</v>
      </c>
      <c r="AE48" s="406">
        <f>VLOOKUP(AC48,$B$3:$G$983,4,0)</f>
        <v>0</v>
      </c>
      <c r="AF48" s="692" t="str">
        <f>VLOOKUP(AC48,$B$3:$G$920,5,0)</f>
        <v>אין</v>
      </c>
    </row>
    <row r="49" spans="1:32" ht="18">
      <c r="A49" s="301">
        <f>'[1]משתתפים '!B49</f>
        <v>0</v>
      </c>
      <c r="B49" s="387">
        <f>'[1]משתתפים '!C49</f>
        <v>0</v>
      </c>
      <c r="C49" s="301">
        <f>'[1]משתתפים '!D49</f>
        <v>0</v>
      </c>
      <c r="D49" s="617" t="str">
        <f>'[1]משתתפים '!E49</f>
        <v>אשדוד</v>
      </c>
      <c r="E49" s="389">
        <f>'[1]משתתפים '!F49</f>
        <v>0</v>
      </c>
      <c r="F49" s="412" t="str">
        <f>'[1]משתתפים '!G49</f>
        <v>אין</v>
      </c>
      <c r="G49" s="447">
        <f>'[1]משתתפים '!H49</f>
        <v>0</v>
      </c>
      <c r="I49" s="95"/>
      <c r="J49" s="405">
        <f>VLOOKUP(I49,$B$3:$G$983,3,0)</f>
        <v>0</v>
      </c>
      <c r="K49" s="406">
        <f>VLOOKUP(I49,$B$3:$G$983,4,0)</f>
        <v>0</v>
      </c>
      <c r="L49" s="692" t="str">
        <f t="shared" ref="L49:L51" si="35">VLOOKUP(I49,$B$3:$G$920,5,0)</f>
        <v>אין</v>
      </c>
      <c r="M49" s="87"/>
      <c r="N49" s="95"/>
      <c r="O49" s="405">
        <f>VLOOKUP(N49,$B$3:$G$983,3,0)</f>
        <v>0</v>
      </c>
      <c r="P49" s="406">
        <f>VLOOKUP(N49,$B$3:$G$983,4,0)</f>
        <v>0</v>
      </c>
      <c r="Q49" s="692" t="str">
        <f t="shared" ref="Q49:Q51" si="36">VLOOKUP(N49,$B$3:$G$920,5,0)</f>
        <v>אין</v>
      </c>
      <c r="R49" s="87"/>
      <c r="S49" s="88"/>
      <c r="T49" s="405">
        <f>VLOOKUP(S49,$B$3:$G$983,3,0)</f>
        <v>0</v>
      </c>
      <c r="U49" s="406">
        <f>VLOOKUP(S49,$B$3:$G$983,4,0)</f>
        <v>0</v>
      </c>
      <c r="V49" s="692" t="str">
        <f t="shared" ref="V49:V51" si="37">VLOOKUP(S49,$B$3:$G$920,5,0)</f>
        <v>אין</v>
      </c>
      <c r="W49" s="87"/>
      <c r="X49" s="88"/>
      <c r="Y49" s="405">
        <f>VLOOKUP(X49,$B$3:$G$983,3,0)</f>
        <v>0</v>
      </c>
      <c r="Z49" s="406">
        <f>VLOOKUP(X49,$B$3:$G$983,4,0)</f>
        <v>0</v>
      </c>
      <c r="AA49" s="692" t="str">
        <f t="shared" ref="AA49:AA51" si="38">VLOOKUP(X49,$B$3:$G$920,5,0)</f>
        <v>אין</v>
      </c>
      <c r="AB49" s="87"/>
      <c r="AC49" s="95"/>
      <c r="AD49" s="405">
        <f>VLOOKUP(AC49,$B$3:$G$983,3,0)</f>
        <v>0</v>
      </c>
      <c r="AE49" s="406">
        <f>VLOOKUP(AC49,$B$3:$G$983,4,0)</f>
        <v>0</v>
      </c>
      <c r="AF49" s="692" t="str">
        <f t="shared" ref="AF49:AF51" si="39">VLOOKUP(AC49,$B$3:$G$920,5,0)</f>
        <v>אין</v>
      </c>
    </row>
    <row r="50" spans="1:32" ht="18">
      <c r="A50" s="301">
        <f>'[1]משתתפים '!B50</f>
        <v>0</v>
      </c>
      <c r="B50" s="387">
        <f>'[1]משתתפים '!C50</f>
        <v>0</v>
      </c>
      <c r="C50" s="93">
        <f>'[1]משתתפים '!D50</f>
        <v>0</v>
      </c>
      <c r="D50" s="477" t="str">
        <f>'[1]משתתפים '!E50</f>
        <v>אשדוד</v>
      </c>
      <c r="E50" s="388">
        <f>'[1]משתתפים '!F50</f>
        <v>0</v>
      </c>
      <c r="F50" s="412" t="str">
        <f>'[1]משתתפים '!G50</f>
        <v>אין</v>
      </c>
      <c r="G50" s="447">
        <f>'[1]משתתפים '!H50</f>
        <v>0</v>
      </c>
      <c r="I50" s="306"/>
      <c r="J50" s="405">
        <f>VLOOKUP(I50,$B$3:$G$983,3,0)</f>
        <v>0</v>
      </c>
      <c r="K50" s="406">
        <f>VLOOKUP(I50,$B$3:$G$983,4,0)</f>
        <v>0</v>
      </c>
      <c r="L50" s="692" t="str">
        <f t="shared" si="35"/>
        <v>אין</v>
      </c>
      <c r="M50" s="87"/>
      <c r="N50" s="306"/>
      <c r="O50" s="405">
        <f>VLOOKUP(N50,$B$3:$G$983,3,0)</f>
        <v>0</v>
      </c>
      <c r="P50" s="406">
        <f>VLOOKUP(N50,$B$3:$G$983,4,0)</f>
        <v>0</v>
      </c>
      <c r="Q50" s="692" t="str">
        <f t="shared" si="36"/>
        <v>אין</v>
      </c>
      <c r="R50" s="87"/>
      <c r="S50" s="88"/>
      <c r="T50" s="405">
        <f>VLOOKUP(S50,$B$3:$G$983,3,0)</f>
        <v>0</v>
      </c>
      <c r="U50" s="406">
        <f>VLOOKUP(S50,$B$3:$G$983,4,0)</f>
        <v>0</v>
      </c>
      <c r="V50" s="692" t="str">
        <f t="shared" si="37"/>
        <v>אין</v>
      </c>
      <c r="W50" s="87"/>
      <c r="X50" s="88"/>
      <c r="Y50" s="405">
        <f>VLOOKUP(X50,$B$3:$G$983,3,0)</f>
        <v>0</v>
      </c>
      <c r="Z50" s="406">
        <f>VLOOKUP(X50,$B$3:$G$983,4,0)</f>
        <v>0</v>
      </c>
      <c r="AA50" s="692" t="str">
        <f t="shared" si="38"/>
        <v>אין</v>
      </c>
      <c r="AB50" s="87"/>
      <c r="AC50" s="306"/>
      <c r="AD50" s="405">
        <f>VLOOKUP(AC50,$B$3:$G$983,3,0)</f>
        <v>0</v>
      </c>
      <c r="AE50" s="406">
        <f>VLOOKUP(AC50,$B$3:$G$983,4,0)</f>
        <v>0</v>
      </c>
      <c r="AF50" s="692" t="str">
        <f t="shared" si="39"/>
        <v>אין</v>
      </c>
    </row>
    <row r="51" spans="1:32" ht="18">
      <c r="A51" s="94">
        <f>'[1]משתתפים '!B51</f>
        <v>0</v>
      </c>
      <c r="B51" s="387">
        <f>'[1]משתתפים '!C51</f>
        <v>0</v>
      </c>
      <c r="C51" s="94">
        <f>'[1]משתתפים '!D51</f>
        <v>0</v>
      </c>
      <c r="D51" s="617" t="str">
        <f>'[1]משתתפים '!E51</f>
        <v>אשדוד</v>
      </c>
      <c r="E51" s="389">
        <f>'[1]משתתפים '!F51</f>
        <v>0</v>
      </c>
      <c r="F51" s="412" t="str">
        <f>'[1]משתתפים '!G51</f>
        <v>אין</v>
      </c>
      <c r="G51" s="447">
        <f>'[1]משתתפים '!H51</f>
        <v>0</v>
      </c>
      <c r="I51" s="95"/>
      <c r="J51" s="405">
        <f>VLOOKUP(I51,$B$3:$G$983,3,0)</f>
        <v>0</v>
      </c>
      <c r="K51" s="406">
        <f>VLOOKUP(I51,$B$3:$G$983,4,0)</f>
        <v>0</v>
      </c>
      <c r="L51" s="692" t="str">
        <f t="shared" si="35"/>
        <v>אין</v>
      </c>
      <c r="M51" s="87"/>
      <c r="N51" s="95"/>
      <c r="O51" s="405">
        <f>VLOOKUP(N51,$B$3:$G$983,3,0)</f>
        <v>0</v>
      </c>
      <c r="P51" s="406">
        <f>VLOOKUP(N51,$B$3:$G$983,4,0)</f>
        <v>0</v>
      </c>
      <c r="Q51" s="692" t="str">
        <f t="shared" si="36"/>
        <v>אין</v>
      </c>
      <c r="R51" s="87"/>
      <c r="S51" s="95"/>
      <c r="T51" s="405">
        <f>VLOOKUP(S51,$B$3:$G$983,3,0)</f>
        <v>0</v>
      </c>
      <c r="U51" s="406">
        <f>VLOOKUP(S51,$B$3:$G$983,4,0)</f>
        <v>0</v>
      </c>
      <c r="V51" s="692" t="str">
        <f t="shared" si="37"/>
        <v>אין</v>
      </c>
      <c r="W51" s="87"/>
      <c r="X51" s="95"/>
      <c r="Y51" s="405">
        <f>VLOOKUP(X51,$B$3:$G$983,3,0)</f>
        <v>0</v>
      </c>
      <c r="Z51" s="406">
        <f>VLOOKUP(X51,$B$3:$G$983,4,0)</f>
        <v>0</v>
      </c>
      <c r="AA51" s="692" t="str">
        <f t="shared" si="38"/>
        <v>אין</v>
      </c>
      <c r="AB51" s="87"/>
      <c r="AC51" s="95"/>
      <c r="AD51" s="405">
        <f>VLOOKUP(AC51,$B$3:$G$983,3,0)</f>
        <v>0</v>
      </c>
      <c r="AE51" s="406">
        <f>VLOOKUP(AC51,$B$3:$G$983,4,0)</f>
        <v>0</v>
      </c>
      <c r="AF51" s="692" t="str">
        <f t="shared" si="39"/>
        <v>אין</v>
      </c>
    </row>
    <row r="52" spans="1:32" ht="18">
      <c r="A52" s="301">
        <f>'[1]משתתפים '!B52</f>
        <v>0</v>
      </c>
      <c r="B52" s="387">
        <f>'[1]משתתפים '!C52</f>
        <v>0</v>
      </c>
      <c r="C52" s="301">
        <f>'[1]משתתפים '!D52</f>
        <v>0</v>
      </c>
      <c r="D52" s="477" t="str">
        <f>'[1]משתתפים '!E52</f>
        <v>אשדוד</v>
      </c>
      <c r="E52" s="388">
        <f>'[1]משתתפים '!F52</f>
        <v>0</v>
      </c>
      <c r="F52" s="412" t="str">
        <f>'[1]משתתפים '!G52</f>
        <v>אין</v>
      </c>
      <c r="G52" s="447">
        <f>'[1]משתתפים '!H52</f>
        <v>0</v>
      </c>
      <c r="I52" s="76"/>
      <c r="J52" s="76"/>
      <c r="K52" s="91"/>
      <c r="L52" s="446"/>
      <c r="M52" s="76"/>
      <c r="N52" s="76"/>
      <c r="O52" s="76"/>
      <c r="P52" s="91"/>
      <c r="Q52" s="446"/>
      <c r="S52" s="95"/>
      <c r="T52" s="85"/>
      <c r="U52" s="100"/>
      <c r="V52" s="446"/>
      <c r="X52" s="95"/>
      <c r="Y52" s="85"/>
      <c r="Z52" s="100"/>
      <c r="AA52" s="446"/>
      <c r="AC52" s="76"/>
      <c r="AE52" s="91"/>
      <c r="AF52" s="446"/>
    </row>
    <row r="53" spans="1:32" ht="18">
      <c r="A53" s="94">
        <f>'[1]משתתפים '!B53</f>
        <v>0</v>
      </c>
      <c r="B53" s="387">
        <f>'[1]משתתפים '!C53</f>
        <v>0</v>
      </c>
      <c r="C53" s="94">
        <f>'[1]משתתפים '!D53</f>
        <v>0</v>
      </c>
      <c r="D53" s="617" t="str">
        <f>'[1]משתתפים '!E53</f>
        <v>אשדוד</v>
      </c>
      <c r="E53" s="389">
        <f>'[1]משתתפים '!F53</f>
        <v>0</v>
      </c>
      <c r="F53" s="412" t="str">
        <f>'[1]משתתפים '!G53</f>
        <v>אין</v>
      </c>
      <c r="G53" s="447">
        <f>'[1]משתתפים '!H53</f>
        <v>0</v>
      </c>
      <c r="I53" s="83" t="s">
        <v>1901</v>
      </c>
      <c r="J53" s="83" t="s">
        <v>1902</v>
      </c>
      <c r="K53" s="83" t="s">
        <v>0</v>
      </c>
      <c r="L53" s="83" t="s">
        <v>1903</v>
      </c>
      <c r="M53" s="76"/>
      <c r="N53" s="83" t="s">
        <v>1901</v>
      </c>
      <c r="O53" s="83" t="s">
        <v>1902</v>
      </c>
      <c r="P53" s="83" t="s">
        <v>0</v>
      </c>
      <c r="Q53" s="83" t="s">
        <v>1903</v>
      </c>
      <c r="S53" s="83" t="s">
        <v>1901</v>
      </c>
      <c r="T53" s="83" t="s">
        <v>1902</v>
      </c>
      <c r="U53" s="83" t="s">
        <v>0</v>
      </c>
      <c r="V53" s="83" t="s">
        <v>1903</v>
      </c>
      <c r="W53" s="289"/>
      <c r="X53" s="83" t="s">
        <v>1901</v>
      </c>
      <c r="Y53" s="83" t="s">
        <v>1902</v>
      </c>
      <c r="Z53" s="83" t="s">
        <v>0</v>
      </c>
      <c r="AA53" s="83" t="s">
        <v>1903</v>
      </c>
      <c r="AC53" s="83" t="s">
        <v>1901</v>
      </c>
      <c r="AD53" s="83" t="s">
        <v>1902</v>
      </c>
      <c r="AE53" s="83" t="s">
        <v>0</v>
      </c>
      <c r="AF53" s="83" t="s">
        <v>1903</v>
      </c>
    </row>
    <row r="54" spans="1:32" ht="18">
      <c r="A54" s="301">
        <f>'[1]משתתפים '!B54</f>
        <v>0</v>
      </c>
      <c r="B54" s="387">
        <f>'[1]משתתפים '!C54</f>
        <v>0</v>
      </c>
      <c r="C54" s="301">
        <f>'[1]משתתפים '!D54</f>
        <v>0</v>
      </c>
      <c r="D54" s="477" t="str">
        <f>'[1]משתתפים '!E54</f>
        <v>אשדוד</v>
      </c>
      <c r="E54" s="389">
        <f>'[1]משתתפים '!F54</f>
        <v>0</v>
      </c>
      <c r="F54" s="412" t="str">
        <f>'[1]משתתפים '!G54</f>
        <v>אין</v>
      </c>
      <c r="G54" s="447">
        <f>'[1]משתתפים '!H54</f>
        <v>0</v>
      </c>
      <c r="H54" s="883">
        <v>41</v>
      </c>
      <c r="I54" s="529"/>
      <c r="J54" s="405">
        <f>VLOOKUP(I54,$B$3:$G$983,3,0)</f>
        <v>0</v>
      </c>
      <c r="K54" s="406">
        <f>VLOOKUP(I54,$B$3:$G$983,4,0)</f>
        <v>0</v>
      </c>
      <c r="L54" s="692" t="str">
        <f>VLOOKUP(I54,$B$3:$G$920,5,0)</f>
        <v>אין</v>
      </c>
      <c r="M54" s="884">
        <v>42</v>
      </c>
      <c r="N54" s="529"/>
      <c r="O54" s="405">
        <f>VLOOKUP(N54,$B$3:$G$983,3,0)</f>
        <v>0</v>
      </c>
      <c r="P54" s="406">
        <f>VLOOKUP(N54,$B$3:$G$983,4,0)</f>
        <v>0</v>
      </c>
      <c r="Q54" s="692" t="str">
        <f>VLOOKUP(N54,$B$3:$G$920,5,0)</f>
        <v>אין</v>
      </c>
      <c r="R54" s="883">
        <v>43</v>
      </c>
      <c r="S54" s="81"/>
      <c r="T54" s="405">
        <f>VLOOKUP(S54,$B$3:$G$983,3,0)</f>
        <v>0</v>
      </c>
      <c r="U54" s="406">
        <f>VLOOKUP(S54,$B$3:$G$983,4,0)</f>
        <v>0</v>
      </c>
      <c r="V54" s="692" t="str">
        <f>VLOOKUP(S54,$B$3:$G$920,5,0)</f>
        <v>אין</v>
      </c>
      <c r="W54" s="883">
        <v>44</v>
      </c>
      <c r="X54" s="81"/>
      <c r="Y54" s="405">
        <f>VLOOKUP(X54,$B$3:$G$983,3,0)</f>
        <v>0</v>
      </c>
      <c r="Z54" s="406">
        <f>VLOOKUP(X54,$B$3:$G$983,4,0)</f>
        <v>0</v>
      </c>
      <c r="AA54" s="692" t="str">
        <f>VLOOKUP(X54,$B$3:$G$920,5,0)</f>
        <v>אין</v>
      </c>
      <c r="AB54" s="883">
        <v>45</v>
      </c>
      <c r="AC54" s="529"/>
      <c r="AD54" s="405">
        <f>VLOOKUP(AC54,$B$3:$G$983,3,0)</f>
        <v>0</v>
      </c>
      <c r="AE54" s="406">
        <f>VLOOKUP(AC54,$B$3:$G$983,4,0)</f>
        <v>0</v>
      </c>
      <c r="AF54" s="692" t="str">
        <f>VLOOKUP(AC54,$B$3:$G$920,5,0)</f>
        <v>אין</v>
      </c>
    </row>
    <row r="55" spans="1:32" ht="18">
      <c r="A55" s="94">
        <f>'[1]משתתפים '!B55</f>
        <v>0</v>
      </c>
      <c r="B55" s="387">
        <f>'[1]משתתפים '!C55</f>
        <v>0</v>
      </c>
      <c r="C55" s="94">
        <f>'[1]משתתפים '!D55</f>
        <v>0</v>
      </c>
      <c r="D55" s="617" t="str">
        <f>'[1]משתתפים '!E55</f>
        <v>אשדוד</v>
      </c>
      <c r="E55" s="84">
        <f>'[1]משתתפים '!F55</f>
        <v>0</v>
      </c>
      <c r="F55" s="412" t="str">
        <f>'[1]משתתפים '!G55</f>
        <v>אין</v>
      </c>
      <c r="G55" s="447">
        <f>'[1]משתתפים '!H55</f>
        <v>0</v>
      </c>
      <c r="H55" s="883"/>
      <c r="I55" s="95"/>
      <c r="J55" s="405">
        <f>VLOOKUP(I55,$B$3:$G$983,3,0)</f>
        <v>0</v>
      </c>
      <c r="K55" s="406">
        <f>VLOOKUP(I55,$B$3:$G$983,4,0)</f>
        <v>0</v>
      </c>
      <c r="L55" s="692" t="str">
        <f t="shared" ref="L55:L57" si="40">VLOOKUP(I55,$B$3:$G$920,5,0)</f>
        <v>אין</v>
      </c>
      <c r="M55" s="884"/>
      <c r="N55" s="95"/>
      <c r="O55" s="405">
        <f>VLOOKUP(N55,$B$3:$G$983,3,0)</f>
        <v>0</v>
      </c>
      <c r="P55" s="406">
        <f>VLOOKUP(N55,$B$3:$G$983,4,0)</f>
        <v>0</v>
      </c>
      <c r="Q55" s="692" t="str">
        <f t="shared" ref="Q55:Q57" si="41">VLOOKUP(N55,$B$3:$G$920,5,0)</f>
        <v>אין</v>
      </c>
      <c r="R55" s="883"/>
      <c r="S55" s="95"/>
      <c r="T55" s="405">
        <f>VLOOKUP(S55,$B$3:$G$983,3,0)</f>
        <v>0</v>
      </c>
      <c r="U55" s="406">
        <f>VLOOKUP(S55,$B$3:$G$983,4,0)</f>
        <v>0</v>
      </c>
      <c r="V55" s="692" t="str">
        <f t="shared" ref="V55:V57" si="42">VLOOKUP(S55,$B$3:$G$920,5,0)</f>
        <v>אין</v>
      </c>
      <c r="W55" s="883"/>
      <c r="X55" s="95"/>
      <c r="Y55" s="405">
        <f>VLOOKUP(X55,$B$3:$G$983,3,0)</f>
        <v>0</v>
      </c>
      <c r="Z55" s="406">
        <f>VLOOKUP(X55,$B$3:$G$983,4,0)</f>
        <v>0</v>
      </c>
      <c r="AA55" s="692" t="str">
        <f t="shared" ref="AA55:AA57" si="43">VLOOKUP(X55,$B$3:$G$920,5,0)</f>
        <v>אין</v>
      </c>
      <c r="AB55" s="883"/>
      <c r="AC55" s="95"/>
      <c r="AD55" s="405">
        <f>VLOOKUP(AC55,$B$3:$G$983,3,0)</f>
        <v>0</v>
      </c>
      <c r="AE55" s="406">
        <f>VLOOKUP(AC55,$B$3:$G$983,4,0)</f>
        <v>0</v>
      </c>
      <c r="AF55" s="692" t="str">
        <f t="shared" ref="AF55:AF57" si="44">VLOOKUP(AC55,$B$3:$G$920,5,0)</f>
        <v>אין</v>
      </c>
    </row>
    <row r="56" spans="1:32" ht="18">
      <c r="A56" s="301">
        <f>'[1]משתתפים '!B56</f>
        <v>0</v>
      </c>
      <c r="B56" s="387">
        <f>'[1]משתתפים '!C56</f>
        <v>0</v>
      </c>
      <c r="C56" s="301">
        <f>'[1]משתתפים '!D56</f>
        <v>0</v>
      </c>
      <c r="D56" s="477" t="str">
        <f>'[1]משתתפים '!E56</f>
        <v>אשדוד</v>
      </c>
      <c r="E56" s="103">
        <f>'[1]משתתפים '!F56</f>
        <v>0</v>
      </c>
      <c r="F56" s="455" t="str">
        <f>'[1]משתתפים '!G56</f>
        <v>אין</v>
      </c>
      <c r="G56" s="447">
        <f>'[1]משתתפים '!H56</f>
        <v>0</v>
      </c>
      <c r="H56" s="883"/>
      <c r="I56" s="95"/>
      <c r="J56" s="405">
        <f>VLOOKUP(I56,$B$3:$G$983,3,0)</f>
        <v>0</v>
      </c>
      <c r="K56" s="406">
        <f>VLOOKUP(I56,$B$3:$G$983,4,0)</f>
        <v>0</v>
      </c>
      <c r="L56" s="692" t="str">
        <f t="shared" si="40"/>
        <v>אין</v>
      </c>
      <c r="M56" s="884"/>
      <c r="N56" s="95"/>
      <c r="O56" s="405">
        <f>VLOOKUP(N56,$B$3:$G$983,3,0)</f>
        <v>0</v>
      </c>
      <c r="P56" s="406">
        <f>VLOOKUP(N56,$B$3:$G$983,4,0)</f>
        <v>0</v>
      </c>
      <c r="Q56" s="692" t="str">
        <f t="shared" si="41"/>
        <v>אין</v>
      </c>
      <c r="R56" s="883"/>
      <c r="S56" s="306"/>
      <c r="T56" s="405">
        <f>VLOOKUP(S56,$B$3:$G$983,3,0)</f>
        <v>0</v>
      </c>
      <c r="U56" s="406">
        <f>VLOOKUP(S56,$B$3:$G$983,4,0)</f>
        <v>0</v>
      </c>
      <c r="V56" s="692" t="str">
        <f t="shared" si="42"/>
        <v>אין</v>
      </c>
      <c r="W56" s="883"/>
      <c r="X56" s="306"/>
      <c r="Y56" s="405">
        <f>VLOOKUP(X56,$B$3:$G$983,3,0)</f>
        <v>0</v>
      </c>
      <c r="Z56" s="406">
        <f>VLOOKUP(X56,$B$3:$G$983,4,0)</f>
        <v>0</v>
      </c>
      <c r="AA56" s="692" t="str">
        <f t="shared" si="43"/>
        <v>אין</v>
      </c>
      <c r="AB56" s="883"/>
      <c r="AC56" s="95"/>
      <c r="AD56" s="405">
        <f>VLOOKUP(AC56,$B$3:$G$983,3,0)</f>
        <v>0</v>
      </c>
      <c r="AE56" s="406">
        <f>VLOOKUP(AC56,$B$3:$G$983,4,0)</f>
        <v>0</v>
      </c>
      <c r="AF56" s="692" t="str">
        <f t="shared" si="44"/>
        <v>אין</v>
      </c>
    </row>
    <row r="57" spans="1:32" ht="18">
      <c r="A57" s="286">
        <f>'[1]משתתפים '!B57</f>
        <v>0</v>
      </c>
      <c r="B57" s="387">
        <f>'[1]משתתפים '!C57</f>
        <v>0</v>
      </c>
      <c r="C57" s="286">
        <f>'[1]משתתפים '!D57</f>
        <v>0</v>
      </c>
      <c r="D57" s="392" t="str">
        <f>'[1]משתתפים '!E57</f>
        <v>אשדוד</v>
      </c>
      <c r="E57" s="286">
        <f>'[1]משתתפים '!F57</f>
        <v>0</v>
      </c>
      <c r="F57" s="455" t="str">
        <f>'[1]משתתפים '!G57</f>
        <v>אין</v>
      </c>
      <c r="G57" s="447">
        <f>'[1]משתתפים '!H57</f>
        <v>0</v>
      </c>
      <c r="H57" s="883"/>
      <c r="I57" s="95"/>
      <c r="J57" s="405">
        <f>VLOOKUP(I57,$B$3:$G$983,3,0)</f>
        <v>0</v>
      </c>
      <c r="K57" s="406">
        <f>VLOOKUP(I57,$B$3:$G$983,4,0)</f>
        <v>0</v>
      </c>
      <c r="L57" s="692" t="str">
        <f t="shared" si="40"/>
        <v>אין</v>
      </c>
      <c r="M57" s="884"/>
      <c r="N57" s="95"/>
      <c r="O57" s="405">
        <f>VLOOKUP(N57,$B$3:$G$983,3,0)</f>
        <v>0</v>
      </c>
      <c r="P57" s="406">
        <f>VLOOKUP(N57,$B$3:$G$983,4,0)</f>
        <v>0</v>
      </c>
      <c r="Q57" s="692" t="str">
        <f t="shared" si="41"/>
        <v>אין</v>
      </c>
      <c r="R57" s="883"/>
      <c r="S57" s="95"/>
      <c r="T57" s="405">
        <f>VLOOKUP(S57,$B$3:$G$983,3,0)</f>
        <v>0</v>
      </c>
      <c r="U57" s="406">
        <f>VLOOKUP(S57,$B$3:$G$983,4,0)</f>
        <v>0</v>
      </c>
      <c r="V57" s="692" t="str">
        <f t="shared" si="42"/>
        <v>אין</v>
      </c>
      <c r="W57" s="883"/>
      <c r="X57" s="95"/>
      <c r="Y57" s="405">
        <f>VLOOKUP(X57,$B$3:$G$983,3,0)</f>
        <v>0</v>
      </c>
      <c r="Z57" s="406">
        <f>VLOOKUP(X57,$B$3:$G$983,4,0)</f>
        <v>0</v>
      </c>
      <c r="AA57" s="692" t="str">
        <f t="shared" si="43"/>
        <v>אין</v>
      </c>
      <c r="AB57" s="883"/>
      <c r="AC57" s="95"/>
      <c r="AD57" s="405">
        <f>VLOOKUP(AC57,$B$3:$G$983,3,0)</f>
        <v>0</v>
      </c>
      <c r="AE57" s="406">
        <f>VLOOKUP(AC57,$B$3:$G$983,4,0)</f>
        <v>0</v>
      </c>
      <c r="AF57" s="692" t="str">
        <f t="shared" si="44"/>
        <v>אין</v>
      </c>
    </row>
    <row r="58" spans="1:32" ht="18">
      <c r="A58" s="108">
        <f>'[1]משתתפים '!B58</f>
        <v>0</v>
      </c>
      <c r="B58" s="387">
        <f>'[1]משתתפים '!C58</f>
        <v>0</v>
      </c>
      <c r="C58" s="108">
        <f>'[1]משתתפים '!D58</f>
        <v>0</v>
      </c>
      <c r="D58" s="393" t="str">
        <f>'[1]משתתפים '!E58</f>
        <v>אשדוד</v>
      </c>
      <c r="E58" s="307">
        <f>'[1]משתתפים '!F58</f>
        <v>0</v>
      </c>
      <c r="F58" s="455" t="str">
        <f>'[1]משתתפים '!G58</f>
        <v>אין</v>
      </c>
      <c r="G58" s="447">
        <f>'[1]משתתפים '!H58</f>
        <v>0</v>
      </c>
      <c r="I58" s="76"/>
      <c r="J58" s="76"/>
      <c r="K58" s="91"/>
      <c r="L58" s="76"/>
      <c r="M58" s="104"/>
      <c r="N58" s="76"/>
      <c r="O58" s="76"/>
      <c r="P58" s="91"/>
      <c r="Q58" s="76"/>
      <c r="S58" s="76"/>
      <c r="T58" s="76"/>
      <c r="U58" s="91"/>
      <c r="V58" s="76"/>
      <c r="X58" s="76"/>
      <c r="Z58" s="91"/>
      <c r="AC58" s="76"/>
      <c r="AE58" s="91"/>
    </row>
    <row r="59" spans="1:32" ht="18">
      <c r="A59" s="108">
        <f>'[1]משתתפים '!B59</f>
        <v>0</v>
      </c>
      <c r="B59" s="387">
        <f>'[1]משתתפים '!C59</f>
        <v>0</v>
      </c>
      <c r="C59" s="108">
        <f>'[1]משתתפים '!D59</f>
        <v>0</v>
      </c>
      <c r="D59" s="392" t="str">
        <f>'[1]משתתפים '!E59</f>
        <v>אשדוד</v>
      </c>
      <c r="E59" s="286">
        <f>'[1]משתתפים '!F59</f>
        <v>0</v>
      </c>
      <c r="F59" s="455" t="str">
        <f>'[1]משתתפים '!G59</f>
        <v>אין</v>
      </c>
      <c r="G59" s="447">
        <f>'[1]משתתפים '!H59</f>
        <v>0</v>
      </c>
      <c r="I59" s="83" t="s">
        <v>1901</v>
      </c>
      <c r="J59" s="83" t="s">
        <v>1902</v>
      </c>
      <c r="K59" s="83" t="s">
        <v>0</v>
      </c>
      <c r="L59" s="83" t="s">
        <v>1903</v>
      </c>
      <c r="M59" s="104"/>
      <c r="N59" s="83" t="s">
        <v>1901</v>
      </c>
      <c r="O59" s="83" t="s">
        <v>1902</v>
      </c>
      <c r="P59" s="83" t="s">
        <v>0</v>
      </c>
      <c r="Q59" s="83" t="s">
        <v>1903</v>
      </c>
      <c r="S59" s="83" t="s">
        <v>1901</v>
      </c>
      <c r="T59" s="83" t="s">
        <v>1902</v>
      </c>
      <c r="U59" s="83" t="s">
        <v>0</v>
      </c>
      <c r="V59" s="83" t="s">
        <v>1903</v>
      </c>
      <c r="W59" s="289"/>
      <c r="X59" s="83" t="s">
        <v>1901</v>
      </c>
      <c r="Y59" s="83" t="s">
        <v>1902</v>
      </c>
      <c r="Z59" s="83" t="s">
        <v>0</v>
      </c>
      <c r="AA59" s="83" t="s">
        <v>1903</v>
      </c>
      <c r="AC59" s="83" t="s">
        <v>1901</v>
      </c>
      <c r="AD59" s="83" t="s">
        <v>1902</v>
      </c>
      <c r="AE59" s="83" t="s">
        <v>0</v>
      </c>
      <c r="AF59" s="83" t="s">
        <v>1903</v>
      </c>
    </row>
    <row r="60" spans="1:32" ht="18">
      <c r="A60" s="307">
        <f>'[1]משתתפים '!B60</f>
        <v>0</v>
      </c>
      <c r="B60" s="387">
        <f>'[1]משתתפים '!C60</f>
        <v>0</v>
      </c>
      <c r="C60" s="307">
        <f>'[1]משתתפים '!D60</f>
        <v>0</v>
      </c>
      <c r="D60" s="393" t="str">
        <f>'[1]משתתפים '!E60</f>
        <v>אשדוד</v>
      </c>
      <c r="E60" s="307">
        <f>'[1]משתתפים '!F60</f>
        <v>0</v>
      </c>
      <c r="F60" s="455" t="str">
        <f>'[1]משתתפים '!G60</f>
        <v>אין</v>
      </c>
      <c r="G60" s="447">
        <f>'[1]משתתפים '!H60</f>
        <v>0</v>
      </c>
      <c r="H60" s="883">
        <v>46</v>
      </c>
      <c r="I60" s="102"/>
      <c r="J60" s="405">
        <f>VLOOKUP(I60,$B$3:$G$983,3,0)</f>
        <v>0</v>
      </c>
      <c r="K60" s="406">
        <f>VLOOKUP(I60,$B$3:$G$983,4,0)</f>
        <v>0</v>
      </c>
      <c r="L60" s="692" t="str">
        <f>VLOOKUP(I60,$B$3:$G$920,5,0)</f>
        <v>אין</v>
      </c>
      <c r="M60" s="884">
        <v>47</v>
      </c>
      <c r="N60" s="102"/>
      <c r="O60" s="405">
        <f>VLOOKUP(N60,$B$3:$G$983,3,0)</f>
        <v>0</v>
      </c>
      <c r="P60" s="406">
        <f>VLOOKUP(N60,$B$3:$G$983,4,0)</f>
        <v>0</v>
      </c>
      <c r="Q60" s="692" t="str">
        <f>VLOOKUP(N60,$B$3:$G$920,5,0)</f>
        <v>אין</v>
      </c>
      <c r="R60" s="883">
        <v>48</v>
      </c>
      <c r="S60" s="529"/>
      <c r="T60" s="405">
        <f>VLOOKUP(S60,$B$3:$G$983,3,0)</f>
        <v>0</v>
      </c>
      <c r="U60" s="406">
        <f>VLOOKUP(S60,$B$3:$G$983,4,0)</f>
        <v>0</v>
      </c>
      <c r="V60" s="692" t="str">
        <f>VLOOKUP(S60,$B$3:$G$920,5,0)</f>
        <v>אין</v>
      </c>
      <c r="W60" s="883">
        <v>49</v>
      </c>
      <c r="X60" s="529"/>
      <c r="Y60" s="405">
        <f>VLOOKUP(X60,$B$3:$G$983,3,0)</f>
        <v>0</v>
      </c>
      <c r="Z60" s="406">
        <f>VLOOKUP(X60,$B$3:$G$983,4,0)</f>
        <v>0</v>
      </c>
      <c r="AA60" s="692" t="str">
        <f>VLOOKUP(X60,$B$3:$G$920,5,0)</f>
        <v>אין</v>
      </c>
      <c r="AB60" s="883">
        <v>50</v>
      </c>
      <c r="AC60" s="102"/>
      <c r="AD60" s="405">
        <f>VLOOKUP(AC60,$B$3:$G$983,3,0)</f>
        <v>0</v>
      </c>
      <c r="AE60" s="406">
        <f>VLOOKUP(AC60,$B$3:$G$983,4,0)</f>
        <v>0</v>
      </c>
      <c r="AF60" s="692" t="str">
        <f>VLOOKUP(AC60,$B$3:$G$920,5,0)</f>
        <v>אין</v>
      </c>
    </row>
    <row r="61" spans="1:32" ht="18">
      <c r="A61" s="108">
        <f>'[1]משתתפים '!B61</f>
        <v>0</v>
      </c>
      <c r="B61" s="387">
        <f>'[1]משתתפים '!C61</f>
        <v>0</v>
      </c>
      <c r="C61" s="596">
        <f>'[1]משתתפים '!D61</f>
        <v>0</v>
      </c>
      <c r="D61" s="392">
        <f>'[1]משתתפים '!E61</f>
        <v>0</v>
      </c>
      <c r="E61" s="307">
        <f>'[1]משתתפים '!F61</f>
        <v>0</v>
      </c>
      <c r="F61" s="455">
        <f>'[1]משתתפים '!G61</f>
        <v>0</v>
      </c>
      <c r="G61" s="447">
        <f>'[1]משתתפים '!H61</f>
        <v>0</v>
      </c>
      <c r="H61" s="883"/>
      <c r="I61" s="95"/>
      <c r="J61" s="405">
        <f>VLOOKUP(I61,$B$3:$G$983,3,0)</f>
        <v>0</v>
      </c>
      <c r="K61" s="406">
        <f>VLOOKUP(I61,$B$3:$G$983,4,0)</f>
        <v>0</v>
      </c>
      <c r="L61" s="692" t="str">
        <f t="shared" ref="L61:L63" si="45">VLOOKUP(I61,$B$3:$G$920,5,0)</f>
        <v>אין</v>
      </c>
      <c r="M61" s="884"/>
      <c r="N61" s="95"/>
      <c r="O61" s="405">
        <f>VLOOKUP(N61,$B$3:$G$983,3,0)</f>
        <v>0</v>
      </c>
      <c r="P61" s="406">
        <f>VLOOKUP(N61,$B$3:$G$983,4,0)</f>
        <v>0</v>
      </c>
      <c r="Q61" s="692" t="str">
        <f t="shared" ref="Q61:Q63" si="46">VLOOKUP(N61,$B$3:$G$920,5,0)</f>
        <v>אין</v>
      </c>
      <c r="R61" s="883"/>
      <c r="S61" s="95"/>
      <c r="T61" s="405">
        <f>VLOOKUP(S61,$B$3:$G$983,3,0)</f>
        <v>0</v>
      </c>
      <c r="U61" s="406">
        <f>VLOOKUP(S61,$B$3:$G$983,4,0)</f>
        <v>0</v>
      </c>
      <c r="V61" s="692" t="str">
        <f t="shared" ref="V61:V63" si="47">VLOOKUP(S61,$B$3:$G$920,5,0)</f>
        <v>אין</v>
      </c>
      <c r="W61" s="883"/>
      <c r="X61" s="95"/>
      <c r="Y61" s="405">
        <f>VLOOKUP(X61,$B$3:$G$983,3,0)</f>
        <v>0</v>
      </c>
      <c r="Z61" s="406">
        <f>VLOOKUP(X61,$B$3:$G$983,4,0)</f>
        <v>0</v>
      </c>
      <c r="AA61" s="692" t="str">
        <f t="shared" ref="AA61:AA63" si="48">VLOOKUP(X61,$B$3:$G$920,5,0)</f>
        <v>אין</v>
      </c>
      <c r="AB61" s="883"/>
      <c r="AC61" s="95"/>
      <c r="AD61" s="405">
        <f>VLOOKUP(AC61,$B$3:$G$983,3,0)</f>
        <v>0</v>
      </c>
      <c r="AE61" s="406">
        <f>VLOOKUP(AC61,$B$3:$G$983,4,0)</f>
        <v>0</v>
      </c>
      <c r="AF61" s="692" t="str">
        <f t="shared" ref="AF61:AF63" si="49">VLOOKUP(AC61,$B$3:$G$920,5,0)</f>
        <v>אין</v>
      </c>
    </row>
    <row r="62" spans="1:32">
      <c r="A62" s="458" t="str">
        <f>'[1]משתתפים '!B62</f>
        <v>מס' ת.ז.</v>
      </c>
      <c r="B62" s="693" t="str">
        <f>'[1]משתתפים '!C62</f>
        <v>שם הספורטאי/ת</v>
      </c>
      <c r="C62" s="693" t="str">
        <f>'[1]משתתפים '!D62</f>
        <v>שנת 
לידה</v>
      </c>
      <c r="D62" s="458" t="str">
        <f>'[1]משתתפים '!E62</f>
        <v>שם האגודה</v>
      </c>
      <c r="E62" s="459" t="str">
        <f>'[1]משתתפים '!F62</f>
        <v>מס' ת.ז.</v>
      </c>
      <c r="F62" s="458" t="str">
        <f>'[1]משתתפים '!G62</f>
        <v>אישור רפואי</v>
      </c>
      <c r="G62" s="459" t="str">
        <f>'[1]משתתפים '!H62</f>
        <v>ת. אישור</v>
      </c>
      <c r="H62" s="883"/>
      <c r="I62" s="89"/>
      <c r="J62" s="405">
        <f>VLOOKUP(I62,$B$3:$G$983,3,0)</f>
        <v>0</v>
      </c>
      <c r="K62" s="406">
        <f>VLOOKUP(I62,$B$3:$G$983,4,0)</f>
        <v>0</v>
      </c>
      <c r="L62" s="692" t="str">
        <f t="shared" si="45"/>
        <v>אין</v>
      </c>
      <c r="M62" s="884"/>
      <c r="N62" s="89"/>
      <c r="O62" s="405">
        <f>VLOOKUP(N62,$B$3:$G$983,3,0)</f>
        <v>0</v>
      </c>
      <c r="P62" s="406">
        <f>VLOOKUP(N62,$B$3:$G$983,4,0)</f>
        <v>0</v>
      </c>
      <c r="Q62" s="692" t="str">
        <f t="shared" si="46"/>
        <v>אין</v>
      </c>
      <c r="R62" s="883"/>
      <c r="S62" s="95"/>
      <c r="T62" s="405">
        <f>VLOOKUP(S62,$B$3:$G$983,3,0)</f>
        <v>0</v>
      </c>
      <c r="U62" s="406">
        <f>VLOOKUP(S62,$B$3:$G$983,4,0)</f>
        <v>0</v>
      </c>
      <c r="V62" s="692" t="str">
        <f t="shared" si="47"/>
        <v>אין</v>
      </c>
      <c r="W62" s="883"/>
      <c r="X62" s="95"/>
      <c r="Y62" s="405">
        <f>VLOOKUP(X62,$B$3:$G$983,3,0)</f>
        <v>0</v>
      </c>
      <c r="Z62" s="406">
        <f>VLOOKUP(X62,$B$3:$G$983,4,0)</f>
        <v>0</v>
      </c>
      <c r="AA62" s="692" t="str">
        <f t="shared" si="48"/>
        <v>אין</v>
      </c>
      <c r="AB62" s="883"/>
      <c r="AC62" s="89"/>
      <c r="AD62" s="405">
        <f>VLOOKUP(AC62,$B$3:$G$983,3,0)</f>
        <v>0</v>
      </c>
      <c r="AE62" s="406">
        <f>VLOOKUP(AC62,$B$3:$G$983,4,0)</f>
        <v>0</v>
      </c>
      <c r="AF62" s="692" t="str">
        <f t="shared" si="49"/>
        <v>אין</v>
      </c>
    </row>
    <row r="63" spans="1:32">
      <c r="A63" s="286">
        <f>'[1]משתתפים '!B63</f>
        <v>52471653</v>
      </c>
      <c r="B63" s="387">
        <f>'[1]משתתפים '!C63</f>
        <v>0</v>
      </c>
      <c r="C63" s="307">
        <f>'[1]משתתפים '!D63</f>
        <v>0</v>
      </c>
      <c r="D63" s="618" t="str">
        <f>'[1]משתתפים '!E63</f>
        <v>בית הלוחם בש</v>
      </c>
      <c r="E63" s="108">
        <f>'[1]משתתפים '!F63</f>
        <v>52471653</v>
      </c>
      <c r="F63" s="413" t="str">
        <f>'[1]משתתפים '!G63</f>
        <v>יש</v>
      </c>
      <c r="G63" s="447">
        <f>'[1]משתתפים '!H63</f>
        <v>43603</v>
      </c>
      <c r="H63" s="883"/>
      <c r="I63" s="95"/>
      <c r="J63" s="405">
        <f>VLOOKUP(I63,$B$3:$G$983,3,0)</f>
        <v>0</v>
      </c>
      <c r="K63" s="406">
        <f>VLOOKUP(I63,$B$3:$G$983,4,0)</f>
        <v>0</v>
      </c>
      <c r="L63" s="692" t="str">
        <f t="shared" si="45"/>
        <v>אין</v>
      </c>
      <c r="M63" s="884"/>
      <c r="N63" s="95"/>
      <c r="O63" s="405">
        <f>VLOOKUP(N63,$B$3:$G$983,3,0)</f>
        <v>0</v>
      </c>
      <c r="P63" s="406">
        <f>VLOOKUP(N63,$B$3:$G$983,4,0)</f>
        <v>0</v>
      </c>
      <c r="Q63" s="692" t="str">
        <f t="shared" si="46"/>
        <v>אין</v>
      </c>
      <c r="R63" s="883"/>
      <c r="S63" s="95"/>
      <c r="T63" s="405">
        <f>VLOOKUP(S63,$B$3:$G$983,3,0)</f>
        <v>0</v>
      </c>
      <c r="U63" s="406">
        <f>VLOOKUP(S63,$B$3:$G$983,4,0)</f>
        <v>0</v>
      </c>
      <c r="V63" s="692" t="str">
        <f t="shared" si="47"/>
        <v>אין</v>
      </c>
      <c r="W63" s="883"/>
      <c r="X63" s="95"/>
      <c r="Y63" s="405">
        <f>VLOOKUP(X63,$B$3:$G$983,3,0)</f>
        <v>0</v>
      </c>
      <c r="Z63" s="406">
        <f>VLOOKUP(X63,$B$3:$G$983,4,0)</f>
        <v>0</v>
      </c>
      <c r="AA63" s="692" t="str">
        <f t="shared" si="48"/>
        <v>אין</v>
      </c>
      <c r="AB63" s="883"/>
      <c r="AC63" s="95"/>
      <c r="AD63" s="405">
        <f>VLOOKUP(AC63,$B$3:$G$983,3,0)</f>
        <v>0</v>
      </c>
      <c r="AE63" s="406">
        <f>VLOOKUP(AC63,$B$3:$G$983,4,0)</f>
        <v>0</v>
      </c>
      <c r="AF63" s="692" t="str">
        <f t="shared" si="49"/>
        <v>אין</v>
      </c>
    </row>
    <row r="64" spans="1:32">
      <c r="A64" s="307" t="str">
        <f>'[1]משתתפים '!B64</f>
        <v>026056770</v>
      </c>
      <c r="B64" s="387">
        <f>'[1]משתתפים '!C64</f>
        <v>0</v>
      </c>
      <c r="C64" s="307">
        <f>'[1]משתתפים '!D64</f>
        <v>0</v>
      </c>
      <c r="D64" s="618" t="str">
        <f>'[1]משתתפים '!E64</f>
        <v>בית הלוחם בש</v>
      </c>
      <c r="E64" s="108" t="str">
        <f>'[1]משתתפים '!F64</f>
        <v>026056770</v>
      </c>
      <c r="F64" s="413" t="str">
        <f>'[1]משתתפים '!G64</f>
        <v>אין</v>
      </c>
      <c r="G64" s="447">
        <f>'[1]משתתפים '!H64</f>
        <v>0</v>
      </c>
      <c r="I64" s="76"/>
      <c r="J64" s="76"/>
      <c r="K64" s="76"/>
      <c r="L64" s="76"/>
      <c r="M64" s="104"/>
      <c r="N64" s="76"/>
      <c r="O64" s="76"/>
      <c r="P64" s="76"/>
      <c r="Q64" s="76"/>
      <c r="R64" s="76"/>
      <c r="S64" s="76"/>
      <c r="T64" s="76"/>
      <c r="U64" s="91"/>
      <c r="V64" s="76"/>
      <c r="W64" s="76"/>
      <c r="X64" s="76"/>
      <c r="Z64" s="91"/>
      <c r="AC64" s="76"/>
    </row>
    <row r="65" spans="1:29">
      <c r="A65" s="108" t="str">
        <f>'[1]משתתפים '!B65</f>
        <v>061875175</v>
      </c>
      <c r="B65" s="387">
        <f>'[1]משתתפים '!C65</f>
        <v>0</v>
      </c>
      <c r="C65" s="307">
        <f>'[1]משתתפים '!D65</f>
        <v>0</v>
      </c>
      <c r="D65" s="618" t="str">
        <f>'[1]משתתפים '!E65</f>
        <v>בית הלוחם בש</v>
      </c>
      <c r="E65" s="108" t="str">
        <f>'[1]משתתפים '!F65</f>
        <v>061875175</v>
      </c>
      <c r="F65" s="413" t="str">
        <f>'[1]משתתפים '!G65</f>
        <v>אין</v>
      </c>
      <c r="G65" s="447">
        <f>'[1]משתתפים '!H65</f>
        <v>0</v>
      </c>
      <c r="I65" s="76"/>
      <c r="J65" s="76"/>
      <c r="K65" s="76"/>
      <c r="L65" s="76"/>
      <c r="M65" s="104"/>
      <c r="N65" s="76"/>
      <c r="O65" s="76"/>
      <c r="P65" s="76"/>
      <c r="Q65" s="76"/>
      <c r="R65" s="76"/>
      <c r="S65" s="83" t="s">
        <v>1901</v>
      </c>
      <c r="T65" s="83" t="s">
        <v>1902</v>
      </c>
      <c r="U65" s="83" t="s">
        <v>0</v>
      </c>
      <c r="V65" s="76"/>
      <c r="W65" s="76"/>
      <c r="X65" s="83" t="s">
        <v>1901</v>
      </c>
      <c r="Y65" s="83" t="s">
        <v>1902</v>
      </c>
      <c r="Z65" s="83" t="s">
        <v>0</v>
      </c>
      <c r="AC65" s="76"/>
    </row>
    <row r="66" spans="1:29">
      <c r="A66" s="393" t="str">
        <f>'[1]משתתפים '!B66</f>
        <v>026763276</v>
      </c>
      <c r="B66" s="387">
        <f>'[1]משתתפים '!C66</f>
        <v>0</v>
      </c>
      <c r="C66" s="307">
        <f>'[1]משתתפים '!D66</f>
        <v>0</v>
      </c>
      <c r="D66" s="618" t="str">
        <f>'[1]משתתפים '!E66</f>
        <v>בית הלוחם בש</v>
      </c>
      <c r="E66" s="108" t="str">
        <f>'[1]משתתפים '!F66</f>
        <v>026763276</v>
      </c>
      <c r="F66" s="413" t="str">
        <f>'[1]משתתפים '!G66</f>
        <v>אין</v>
      </c>
      <c r="G66" s="447">
        <f>'[1]משתתפים '!H66</f>
        <v>0</v>
      </c>
      <c r="I66" s="76"/>
      <c r="J66" s="76"/>
      <c r="K66" s="76"/>
      <c r="L66" s="76"/>
      <c r="M66" s="76"/>
      <c r="N66" s="76"/>
      <c r="O66" s="76"/>
      <c r="P66" s="76"/>
      <c r="Q66" s="76"/>
      <c r="R66" s="76"/>
      <c r="S66" s="102"/>
      <c r="T66" s="405">
        <f>VLOOKUP(S66,$B$3:$G$983,3,0)</f>
        <v>0</v>
      </c>
      <c r="U66" s="406">
        <f>VLOOKUP(S66,$B$3:$G$983,4,0)</f>
        <v>0</v>
      </c>
      <c r="V66" s="76"/>
      <c r="W66" s="76"/>
      <c r="X66" s="102"/>
      <c r="Y66" s="405">
        <f>VLOOKUP(X66,$B$3:$G$983,3,0)</f>
        <v>0</v>
      </c>
      <c r="Z66" s="406">
        <f>VLOOKUP(X66,$B$3:$G$983,4,0)</f>
        <v>0</v>
      </c>
      <c r="AC66" s="76"/>
    </row>
    <row r="67" spans="1:29">
      <c r="A67" s="286" t="str">
        <f>'[1]משתתפים '!B67</f>
        <v>057124315</v>
      </c>
      <c r="B67" s="387">
        <f>'[1]משתתפים '!C67</f>
        <v>0</v>
      </c>
      <c r="C67" s="307">
        <f>'[1]משתתפים '!D67</f>
        <v>0</v>
      </c>
      <c r="D67" s="618" t="str">
        <f>'[1]משתתפים '!E67</f>
        <v>בית הלוחם בש</v>
      </c>
      <c r="E67" s="108" t="str">
        <f>'[1]משתתפים '!F67</f>
        <v>057124315</v>
      </c>
      <c r="F67" s="413" t="str">
        <f>'[1]משתתפים '!G67</f>
        <v>אין</v>
      </c>
      <c r="G67" s="447">
        <f>'[1]משתתפים '!H67</f>
        <v>0</v>
      </c>
      <c r="I67" s="76"/>
      <c r="J67" s="76"/>
      <c r="K67" s="76"/>
      <c r="L67" s="76"/>
      <c r="M67" s="76"/>
      <c r="N67" s="76"/>
      <c r="O67" s="76"/>
      <c r="P67" s="76"/>
      <c r="Q67" s="76"/>
      <c r="R67" s="76"/>
      <c r="S67" s="95"/>
      <c r="T67" s="405">
        <f>VLOOKUP(S67,$B$3:$G$983,3,0)</f>
        <v>0</v>
      </c>
      <c r="U67" s="406">
        <f>VLOOKUP(S67,$B$3:$G$983,4,0)</f>
        <v>0</v>
      </c>
      <c r="V67" s="76"/>
      <c r="W67" s="76"/>
      <c r="X67" s="95"/>
      <c r="Y67" s="405">
        <f>VLOOKUP(X67,$B$3:$G$983,3,0)</f>
        <v>0</v>
      </c>
      <c r="Z67" s="406">
        <f>VLOOKUP(X67,$B$3:$G$983,4,0)</f>
        <v>0</v>
      </c>
      <c r="AC67" s="76"/>
    </row>
    <row r="68" spans="1:29">
      <c r="A68" s="388">
        <f>'[1]משתתפים '!B68</f>
        <v>56486335</v>
      </c>
      <c r="B68" s="387">
        <f>'[1]משתתפים '!C68</f>
        <v>0</v>
      </c>
      <c r="C68" s="307">
        <f>'[1]משתתפים '!D68</f>
        <v>0</v>
      </c>
      <c r="D68" s="618" t="str">
        <f>'[1]משתתפים '!E68</f>
        <v>בית הלוחם בש</v>
      </c>
      <c r="E68" s="286">
        <f>'[1]משתתפים '!F68</f>
        <v>56486335</v>
      </c>
      <c r="F68" s="413" t="str">
        <f>'[1]משתתפים '!G68</f>
        <v>אין</v>
      </c>
      <c r="G68" s="447">
        <f>'[1]משתתפים '!H68</f>
        <v>0</v>
      </c>
      <c r="I68" s="769" t="s">
        <v>2132</v>
      </c>
      <c r="J68" s="769" t="s">
        <v>2133</v>
      </c>
      <c r="K68" s="769" t="s">
        <v>1902</v>
      </c>
      <c r="L68" s="76"/>
      <c r="M68" s="76"/>
      <c r="N68" s="769" t="s">
        <v>2132</v>
      </c>
      <c r="O68" s="769" t="s">
        <v>2133</v>
      </c>
      <c r="P68" s="769" t="s">
        <v>1902</v>
      </c>
      <c r="Q68" s="76"/>
      <c r="S68" s="76"/>
      <c r="T68" s="76"/>
      <c r="U68" s="76"/>
      <c r="V68" s="76"/>
      <c r="X68" s="76"/>
      <c r="AC68" s="76"/>
    </row>
    <row r="69" spans="1:29">
      <c r="A69" s="389" t="str">
        <f>'[1]משתתפים '!B69</f>
        <v>012075875</v>
      </c>
      <c r="B69" s="387">
        <f>'[1]משתתפים '!C69</f>
        <v>0</v>
      </c>
      <c r="C69" s="108">
        <f>'[1]משתתפים '!D69</f>
        <v>0</v>
      </c>
      <c r="D69" s="619" t="str">
        <f>'[1]משתתפים '!E69</f>
        <v>בית הלוחם בש</v>
      </c>
      <c r="E69" s="108" t="str">
        <f>'[1]משתתפים '!F69</f>
        <v>012075875</v>
      </c>
      <c r="F69" s="413" t="str">
        <f>'[1]משתתפים '!G69</f>
        <v>אין</v>
      </c>
      <c r="G69" s="447">
        <f>'[1]משתתפים '!H69</f>
        <v>0</v>
      </c>
      <c r="I69" s="767" t="s">
        <v>2131</v>
      </c>
      <c r="J69" s="463" t="s">
        <v>2130</v>
      </c>
      <c r="K69" s="767" t="s">
        <v>1975</v>
      </c>
      <c r="L69" s="76"/>
      <c r="M69" s="76"/>
      <c r="N69" s="531"/>
      <c r="O69" s="531" t="s">
        <v>2153</v>
      </c>
      <c r="P69" s="531" t="s">
        <v>1970</v>
      </c>
      <c r="Q69" s="76"/>
      <c r="R69" s="76"/>
      <c r="S69" s="76"/>
      <c r="T69" s="76"/>
      <c r="U69" s="76"/>
      <c r="V69" s="76"/>
      <c r="W69" s="76"/>
      <c r="X69" s="76"/>
      <c r="AC69" s="76"/>
    </row>
    <row r="70" spans="1:29">
      <c r="A70" s="388" t="str">
        <f>'[1]משתתפים '!B70</f>
        <v>068140557</v>
      </c>
      <c r="B70" s="387">
        <f>'[1]משתתפים '!C70</f>
        <v>0</v>
      </c>
      <c r="C70" s="307">
        <f>'[1]משתתפים '!D70</f>
        <v>0</v>
      </c>
      <c r="D70" s="618" t="str">
        <f>'[1]משתתפים '!E70</f>
        <v>בית הלוחם בש</v>
      </c>
      <c r="E70" s="307" t="str">
        <f>'[1]משתתפים '!F70</f>
        <v>068140557</v>
      </c>
      <c r="F70" s="413" t="str">
        <f>'[1]משתתפים '!G70</f>
        <v>אין</v>
      </c>
      <c r="G70" s="447">
        <f>'[1]משתתפים '!H70</f>
        <v>0</v>
      </c>
      <c r="I70" s="768"/>
      <c r="J70" s="767" t="s">
        <v>2134</v>
      </c>
      <c r="K70" s="767" t="s">
        <v>2137</v>
      </c>
      <c r="L70" s="76"/>
      <c r="M70" s="76"/>
      <c r="N70" s="531"/>
      <c r="O70" s="531" t="s">
        <v>1905</v>
      </c>
      <c r="P70" s="531" t="s">
        <v>1970</v>
      </c>
      <c r="Q70" s="76"/>
      <c r="R70" s="76"/>
      <c r="S70" s="76"/>
      <c r="T70" s="76"/>
      <c r="U70" s="76"/>
      <c r="V70" s="76"/>
      <c r="W70" s="76"/>
      <c r="X70" s="76"/>
      <c r="AC70" s="76"/>
    </row>
    <row r="71" spans="1:29">
      <c r="A71" s="389" t="str">
        <f>'[1]משתתפים '!B71</f>
        <v>065284317</v>
      </c>
      <c r="B71" s="387">
        <f>'[1]משתתפים '!C71</f>
        <v>0</v>
      </c>
      <c r="C71" s="108">
        <f>'[1]משתתפים '!D71</f>
        <v>0</v>
      </c>
      <c r="D71" s="619" t="str">
        <f>'[1]משתתפים '!E71</f>
        <v>בית הלוחם בש</v>
      </c>
      <c r="E71" s="108" t="str">
        <f>'[1]משתתפים '!F71</f>
        <v>065284317</v>
      </c>
      <c r="F71" s="413" t="str">
        <f>'[1]משתתפים '!G71</f>
        <v>אין</v>
      </c>
      <c r="G71" s="447">
        <f>'[1]משתתפים '!H71</f>
        <v>0</v>
      </c>
      <c r="I71" s="768"/>
      <c r="J71" s="768" t="s">
        <v>2135</v>
      </c>
      <c r="K71" s="767" t="s">
        <v>2137</v>
      </c>
      <c r="L71" s="76"/>
      <c r="M71" s="76"/>
      <c r="N71" s="531"/>
      <c r="O71" s="531" t="s">
        <v>2154</v>
      </c>
      <c r="P71" s="531" t="s">
        <v>1970</v>
      </c>
      <c r="Q71" s="76"/>
      <c r="R71" s="76"/>
      <c r="S71" s="76"/>
      <c r="T71" s="76"/>
      <c r="U71" s="76"/>
      <c r="V71" s="76"/>
      <c r="W71" s="76"/>
      <c r="X71" s="76"/>
      <c r="AC71" s="76"/>
    </row>
    <row r="72" spans="1:29">
      <c r="A72" s="84">
        <f>'[1]משתתפים '!B72</f>
        <v>77416345</v>
      </c>
      <c r="B72" s="387">
        <f>'[1]משתתפים '!C72</f>
        <v>0</v>
      </c>
      <c r="C72" s="286">
        <f>'[1]משתתפים '!D72</f>
        <v>0</v>
      </c>
      <c r="D72" s="619" t="str">
        <f>'[1]משתתפים '!E72</f>
        <v>בית הלוחם בש</v>
      </c>
      <c r="E72" s="108">
        <f>'[1]משתתפים '!F72</f>
        <v>77416345</v>
      </c>
      <c r="F72" s="413" t="str">
        <f>'[1]משתתפים '!G72</f>
        <v>אין</v>
      </c>
      <c r="G72" s="447">
        <f>'[1]משתתפים '!H72</f>
        <v>0</v>
      </c>
      <c r="I72" s="768"/>
      <c r="J72" s="768" t="s">
        <v>2136</v>
      </c>
      <c r="K72" s="767" t="s">
        <v>1964</v>
      </c>
      <c r="L72" s="76"/>
      <c r="M72" s="76"/>
      <c r="N72" s="531"/>
      <c r="O72" s="531" t="s">
        <v>2155</v>
      </c>
      <c r="P72" s="531" t="s">
        <v>1970</v>
      </c>
      <c r="Q72" s="76"/>
      <c r="R72" s="76"/>
      <c r="S72" s="832"/>
      <c r="T72" s="833"/>
      <c r="U72" s="833"/>
      <c r="V72" s="833"/>
      <c r="W72" s="833"/>
      <c r="X72" s="833"/>
      <c r="Y72" s="833"/>
      <c r="Z72" s="834"/>
      <c r="AC72" s="76"/>
    </row>
    <row r="73" spans="1:29">
      <c r="A73" s="103" t="str">
        <f>'[1]משתתפים '!B73</f>
        <v>055699235</v>
      </c>
      <c r="B73" s="387">
        <f>'[1]משתתפים '!C73</f>
        <v>0</v>
      </c>
      <c r="C73" s="596">
        <f>'[1]משתתפים '!D73</f>
        <v>0</v>
      </c>
      <c r="D73" s="618" t="str">
        <f>'[1]משתתפים '!E73</f>
        <v>בית הלוחם בש</v>
      </c>
      <c r="E73" s="307" t="str">
        <f>'[1]משתתפים '!F73</f>
        <v>055699235</v>
      </c>
      <c r="F73" s="413" t="str">
        <f>'[1]משתתפים '!G73</f>
        <v>אין</v>
      </c>
      <c r="G73" s="447">
        <f>'[1]משתתפים '!H73</f>
        <v>0</v>
      </c>
      <c r="I73" s="768"/>
      <c r="J73" s="768" t="s">
        <v>2138</v>
      </c>
      <c r="K73" s="767" t="s">
        <v>1947</v>
      </c>
      <c r="L73" s="76"/>
      <c r="M73" s="76"/>
      <c r="N73" s="531"/>
      <c r="O73" s="531" t="s">
        <v>2156</v>
      </c>
      <c r="P73" s="531" t="s">
        <v>1970</v>
      </c>
      <c r="Q73" s="76"/>
      <c r="R73" s="76"/>
      <c r="S73" s="828"/>
      <c r="T73" s="833"/>
      <c r="U73" s="833"/>
      <c r="V73" s="833"/>
      <c r="W73" s="833"/>
      <c r="X73" s="833"/>
      <c r="Y73" s="833"/>
      <c r="Z73" s="833"/>
      <c r="AC73" s="76"/>
    </row>
    <row r="74" spans="1:29">
      <c r="A74" s="84">
        <f>'[1]משתתפים '!B74</f>
        <v>0</v>
      </c>
      <c r="B74" s="387">
        <f>'[1]משתתפים '!C74</f>
        <v>0</v>
      </c>
      <c r="C74" s="286">
        <f>'[1]משתתפים '!D74</f>
        <v>0</v>
      </c>
      <c r="D74" s="619" t="str">
        <f>'[1]משתתפים '!E74</f>
        <v>בית הלוחם בש</v>
      </c>
      <c r="E74" s="108">
        <f>'[1]משתתפים '!F74</f>
        <v>0</v>
      </c>
      <c r="F74" s="413" t="str">
        <f>'[1]משתתפים '!G74</f>
        <v>אין</v>
      </c>
      <c r="G74" s="447">
        <f>'[1]משתתפים '!H74</f>
        <v>0</v>
      </c>
      <c r="I74" s="768"/>
      <c r="J74" s="768" t="s">
        <v>2139</v>
      </c>
      <c r="K74" s="767" t="s">
        <v>1947</v>
      </c>
      <c r="L74" s="76"/>
      <c r="M74" s="76"/>
      <c r="N74" s="531"/>
      <c r="O74" s="531" t="s">
        <v>2157</v>
      </c>
      <c r="P74" s="531" t="s">
        <v>1970</v>
      </c>
      <c r="Q74" s="76"/>
      <c r="R74" s="76"/>
      <c r="S74" s="835"/>
      <c r="T74" s="836"/>
      <c r="U74" s="836"/>
      <c r="V74" s="836"/>
      <c r="W74" s="836"/>
      <c r="X74" s="836"/>
      <c r="Y74" s="836"/>
      <c r="Z74" s="837"/>
      <c r="AC74" s="76"/>
    </row>
    <row r="75" spans="1:29">
      <c r="A75" s="81">
        <f>'[1]משתתפים '!B75</f>
        <v>0</v>
      </c>
      <c r="B75" s="387">
        <f>'[1]משתתפים '!C75</f>
        <v>0</v>
      </c>
      <c r="C75" s="307">
        <f>'[1]משתתפים '!D75</f>
        <v>0</v>
      </c>
      <c r="D75" s="618" t="str">
        <f>'[1]משתתפים '!E75</f>
        <v>בית הלוחם בש</v>
      </c>
      <c r="E75" s="307">
        <f>'[1]משתתפים '!F75</f>
        <v>0</v>
      </c>
      <c r="F75" s="413" t="str">
        <f>'[1]משתתפים '!G75</f>
        <v>אין</v>
      </c>
      <c r="G75" s="447">
        <f>'[1]משתתפים '!H75</f>
        <v>0</v>
      </c>
      <c r="I75" s="768"/>
      <c r="J75" s="768" t="s">
        <v>2140</v>
      </c>
      <c r="K75" s="767" t="s">
        <v>1948</v>
      </c>
      <c r="L75" s="76"/>
      <c r="M75" s="76"/>
      <c r="N75" s="531"/>
      <c r="O75" s="531" t="s">
        <v>2158</v>
      </c>
      <c r="P75" s="531" t="s">
        <v>1970</v>
      </c>
      <c r="Q75" s="76"/>
      <c r="R75" s="76"/>
      <c r="S75" s="838"/>
      <c r="T75" s="839"/>
      <c r="U75" s="840"/>
      <c r="V75" s="839"/>
      <c r="W75" s="839"/>
      <c r="X75" s="839"/>
      <c r="Y75" s="839"/>
      <c r="Z75" s="839"/>
      <c r="AC75" s="76"/>
    </row>
    <row r="76" spans="1:29">
      <c r="A76" s="84">
        <f>'[1]משתתפים '!B76</f>
        <v>0</v>
      </c>
      <c r="B76" s="387">
        <f>'[1]משתתפים '!C76</f>
        <v>0</v>
      </c>
      <c r="C76" s="286">
        <f>'[1]משתתפים '!D76</f>
        <v>0</v>
      </c>
      <c r="D76" s="619" t="str">
        <f>'[1]משתתפים '!E76</f>
        <v>בית הלוחם בש</v>
      </c>
      <c r="E76" s="108">
        <f>'[1]משתתפים '!F76</f>
        <v>0</v>
      </c>
      <c r="F76" s="413" t="str">
        <f>'[1]משתתפים '!G76</f>
        <v>אין</v>
      </c>
      <c r="G76" s="447">
        <f>'[1]משתתפים '!H76</f>
        <v>0</v>
      </c>
      <c r="I76" s="768"/>
      <c r="J76" s="768" t="s">
        <v>2141</v>
      </c>
      <c r="K76" s="767" t="s">
        <v>1948</v>
      </c>
      <c r="L76" s="76"/>
      <c r="M76" s="76"/>
      <c r="N76" s="531"/>
      <c r="O76" s="531" t="s">
        <v>2159</v>
      </c>
      <c r="P76" s="531" t="s">
        <v>1970</v>
      </c>
      <c r="Q76" s="76"/>
      <c r="R76" s="76"/>
      <c r="S76" s="838"/>
      <c r="T76" s="839"/>
      <c r="U76" s="840"/>
      <c r="V76" s="839"/>
      <c r="W76" s="839"/>
      <c r="X76" s="839"/>
      <c r="Y76" s="839"/>
      <c r="Z76" s="839"/>
      <c r="AC76" s="76"/>
    </row>
    <row r="77" spans="1:29">
      <c r="A77" s="81">
        <f>'[1]משתתפים '!B77</f>
        <v>0</v>
      </c>
      <c r="B77" s="387">
        <f>'[1]משתתפים '!C77</f>
        <v>0</v>
      </c>
      <c r="C77" s="307">
        <f>'[1]משתתפים '!D77</f>
        <v>0</v>
      </c>
      <c r="D77" s="618" t="str">
        <f>'[1]משתתפים '!E77</f>
        <v>בית הלוחם בש</v>
      </c>
      <c r="E77" s="307">
        <f>'[1]משתתפים '!F77</f>
        <v>0</v>
      </c>
      <c r="F77" s="413" t="str">
        <f>'[1]משתתפים '!G77</f>
        <v>אין</v>
      </c>
      <c r="G77" s="447">
        <f>'[1]משתתפים '!H77</f>
        <v>0</v>
      </c>
      <c r="I77" s="768"/>
      <c r="J77" s="768" t="s">
        <v>2142</v>
      </c>
      <c r="K77" s="767" t="s">
        <v>1967</v>
      </c>
      <c r="L77" s="76"/>
      <c r="M77" s="76"/>
      <c r="N77" s="531"/>
      <c r="O77" s="531" t="s">
        <v>2160</v>
      </c>
      <c r="P77" s="531" t="s">
        <v>1953</v>
      </c>
      <c r="Q77" s="76"/>
      <c r="R77" s="76"/>
      <c r="S77" s="838"/>
      <c r="T77" s="839"/>
      <c r="U77" s="840"/>
      <c r="V77" s="839"/>
      <c r="W77" s="839"/>
      <c r="X77" s="839"/>
      <c r="Y77" s="839"/>
      <c r="Z77" s="839"/>
      <c r="AC77" s="76"/>
    </row>
    <row r="78" spans="1:29">
      <c r="A78" s="81">
        <f>'[1]משתתפים '!B78</f>
        <v>0</v>
      </c>
      <c r="B78" s="387">
        <f>'[1]משתתפים '!C78</f>
        <v>0</v>
      </c>
      <c r="C78" s="307">
        <f>'[1]משתתפים '!D78</f>
        <v>0</v>
      </c>
      <c r="D78" s="618" t="str">
        <f>'[1]משתתפים '!E78</f>
        <v>בית הלוחם בש</v>
      </c>
      <c r="E78" s="307">
        <f>'[1]משתתפים '!F78</f>
        <v>0</v>
      </c>
      <c r="F78" s="413" t="str">
        <f>'[1]משתתפים '!G78</f>
        <v>אין</v>
      </c>
      <c r="G78" s="447">
        <f>'[1]משתתפים '!H78</f>
        <v>0</v>
      </c>
      <c r="I78" s="768"/>
      <c r="J78" s="768" t="s">
        <v>2143</v>
      </c>
      <c r="K78" s="767" t="s">
        <v>1991</v>
      </c>
      <c r="L78" s="76"/>
      <c r="M78" s="76"/>
      <c r="N78" s="531"/>
      <c r="O78" s="531" t="s">
        <v>2161</v>
      </c>
      <c r="P78" s="531" t="s">
        <v>1953</v>
      </c>
      <c r="Q78" s="76"/>
      <c r="R78" s="76"/>
      <c r="S78" s="840"/>
      <c r="T78" s="841"/>
      <c r="U78" s="841"/>
      <c r="V78" s="841"/>
      <c r="W78" s="841"/>
      <c r="X78" s="840"/>
      <c r="Y78" s="841"/>
      <c r="Z78" s="841"/>
      <c r="AC78" s="76"/>
    </row>
    <row r="79" spans="1:29">
      <c r="A79" s="81">
        <f>'[1]משתתפים '!B79</f>
        <v>0</v>
      </c>
      <c r="B79" s="387">
        <f>'[1]משתתפים '!C79</f>
        <v>0</v>
      </c>
      <c r="C79" s="307">
        <f>'[1]משתתפים '!D79</f>
        <v>0</v>
      </c>
      <c r="D79" s="618" t="str">
        <f>'[1]משתתפים '!E79</f>
        <v>בית הלוחם בש</v>
      </c>
      <c r="E79" s="333">
        <f>'[1]משתתפים '!F79</f>
        <v>0</v>
      </c>
      <c r="F79" s="413" t="str">
        <f>'[1]משתתפים '!G79</f>
        <v>אין</v>
      </c>
      <c r="G79" s="447">
        <f>'[1]משתתפים '!H79</f>
        <v>0</v>
      </c>
      <c r="I79" s="768"/>
      <c r="J79" s="768" t="s">
        <v>2144</v>
      </c>
      <c r="K79" s="767" t="s">
        <v>1991</v>
      </c>
      <c r="L79" s="76"/>
      <c r="M79" s="76"/>
      <c r="N79" s="531"/>
      <c r="O79" s="531" t="s">
        <v>2162</v>
      </c>
      <c r="P79" s="531" t="s">
        <v>1953</v>
      </c>
      <c r="Q79" s="76"/>
      <c r="R79" s="76"/>
      <c r="S79" s="841"/>
      <c r="T79" s="841"/>
      <c r="U79" s="841"/>
      <c r="V79" s="841"/>
      <c r="W79" s="841"/>
      <c r="X79" s="841"/>
      <c r="Y79" s="841"/>
      <c r="Z79" s="841"/>
      <c r="AC79" s="76"/>
    </row>
    <row r="80" spans="1:29">
      <c r="A80" s="458" t="str">
        <f>'[1]משתתפים '!B80</f>
        <v>ת. זהות</v>
      </c>
      <c r="B80" s="693" t="str">
        <f>'[1]משתתפים '!C80</f>
        <v>שם השחקן</v>
      </c>
      <c r="C80" s="693" t="str">
        <f>'[1]משתתפים '!D80</f>
        <v>ת. לידה</v>
      </c>
      <c r="D80" s="458" t="str">
        <f>'[1]משתתפים '!E80</f>
        <v>מועדון</v>
      </c>
      <c r="E80" s="459" t="str">
        <f>'[1]משתתפים '!F80</f>
        <v>ת.ז</v>
      </c>
      <c r="F80" s="458" t="str">
        <f>'[1]משתתפים '!G80</f>
        <v>אישור רפואי</v>
      </c>
      <c r="G80" s="459" t="str">
        <f>'[1]משתתפים '!H80</f>
        <v>ת. אישור</v>
      </c>
      <c r="I80" s="768"/>
      <c r="J80" s="768" t="s">
        <v>2145</v>
      </c>
      <c r="K80" s="767" t="s">
        <v>1995</v>
      </c>
      <c r="L80" s="76"/>
      <c r="M80" s="76"/>
      <c r="N80" s="531"/>
      <c r="O80" s="531" t="s">
        <v>2163</v>
      </c>
      <c r="P80" s="531" t="s">
        <v>1992</v>
      </c>
      <c r="Q80" s="76"/>
      <c r="R80" s="76"/>
      <c r="S80" s="841"/>
      <c r="T80" s="841"/>
      <c r="U80" s="841"/>
      <c r="V80" s="841"/>
      <c r="W80" s="841"/>
      <c r="X80" s="841"/>
      <c r="Y80" s="841"/>
      <c r="Z80" s="841"/>
      <c r="AC80" s="76"/>
    </row>
    <row r="81" spans="1:29" ht="18.75">
      <c r="A81" s="81">
        <f>'[1]משתתפים '!B81</f>
        <v>52281433</v>
      </c>
      <c r="B81" s="536" t="str">
        <f>'[1]משתתפים '!C81</f>
        <v>אביטל אלי</v>
      </c>
      <c r="C81" s="307">
        <f>'[1]משתתפים '!D81</f>
        <v>1954</v>
      </c>
      <c r="D81" s="618" t="str">
        <f>'[1]משתתפים '!E81</f>
        <v>באר יעקב</v>
      </c>
      <c r="E81" s="414">
        <f>'[1]משתתפים '!F81</f>
        <v>52281433</v>
      </c>
      <c r="F81" s="408" t="str">
        <f>'[1]משתתפים '!G81</f>
        <v>אין</v>
      </c>
      <c r="G81" s="460">
        <f>'[1]משתתפים '!H81</f>
        <v>0</v>
      </c>
      <c r="I81" s="768"/>
      <c r="J81" s="768" t="s">
        <v>1907</v>
      </c>
      <c r="K81" s="767" t="s">
        <v>1950</v>
      </c>
      <c r="L81" s="76"/>
      <c r="M81" s="76"/>
      <c r="N81" s="531"/>
      <c r="O81" s="531" t="s">
        <v>2164</v>
      </c>
      <c r="P81" s="531" t="s">
        <v>1992</v>
      </c>
      <c r="Q81" s="76"/>
      <c r="R81" s="76"/>
      <c r="S81" s="842"/>
      <c r="T81" s="842"/>
      <c r="U81" s="842"/>
      <c r="V81" s="842"/>
      <c r="W81" s="842"/>
      <c r="X81" s="842"/>
      <c r="Y81" s="842"/>
      <c r="Z81" s="842"/>
      <c r="AC81" s="76"/>
    </row>
    <row r="82" spans="1:29">
      <c r="A82" s="81">
        <f>'[1]משתתפים '!B82</f>
        <v>43740042</v>
      </c>
      <c r="B82" s="81" t="str">
        <f>'[1]משתתפים '!C82</f>
        <v>גבע שאול</v>
      </c>
      <c r="C82" s="307">
        <f>'[1]משתתפים '!D82</f>
        <v>1947</v>
      </c>
      <c r="D82" s="618" t="str">
        <f>'[1]משתתפים '!E82</f>
        <v>באר יעקב</v>
      </c>
      <c r="E82" s="414">
        <f>'[1]משתתפים '!F82</f>
        <v>43740042</v>
      </c>
      <c r="F82" s="408" t="str">
        <f>'[1]משתתפים '!G82</f>
        <v>אין</v>
      </c>
      <c r="G82" s="460">
        <f>'[1]משתתפים '!H82</f>
        <v>0</v>
      </c>
      <c r="I82" s="768"/>
      <c r="J82" s="768" t="s">
        <v>1909</v>
      </c>
      <c r="K82" s="767" t="s">
        <v>1950</v>
      </c>
      <c r="L82" s="76"/>
      <c r="M82" s="76"/>
      <c r="N82" s="531"/>
      <c r="O82" s="531" t="s">
        <v>2165</v>
      </c>
      <c r="P82" s="531" t="s">
        <v>1992</v>
      </c>
      <c r="Q82" s="76"/>
      <c r="R82" s="76"/>
      <c r="S82" s="842"/>
      <c r="T82" s="842"/>
      <c r="U82" s="842"/>
      <c r="V82" s="842"/>
      <c r="W82" s="842"/>
      <c r="X82" s="842"/>
      <c r="Y82" s="842"/>
      <c r="Z82" s="842"/>
      <c r="AC82" s="76"/>
    </row>
    <row r="83" spans="1:29">
      <c r="A83" s="109">
        <f>'[1]משתתפים '!B83</f>
        <v>42447680</v>
      </c>
      <c r="B83" s="544" t="str">
        <f>'[1]משתתפים '!C83</f>
        <v>דבש יצחק</v>
      </c>
      <c r="C83" s="109">
        <f>'[1]משתתפים '!D83</f>
        <v>1949</v>
      </c>
      <c r="D83" s="618" t="str">
        <f>'[1]משתתפים '!E83</f>
        <v>באר יעקב</v>
      </c>
      <c r="E83" s="638">
        <f>'[1]משתתפים '!F83</f>
        <v>42447680</v>
      </c>
      <c r="F83" s="408" t="str">
        <f>'[1]משתתפים '!G83</f>
        <v>אין</v>
      </c>
      <c r="G83" s="460">
        <f>'[1]משתתפים '!H83</f>
        <v>0</v>
      </c>
      <c r="I83" s="768"/>
      <c r="J83" s="768" t="s">
        <v>1911</v>
      </c>
      <c r="K83" s="767" t="s">
        <v>1950</v>
      </c>
      <c r="L83" s="76"/>
      <c r="M83" s="76"/>
      <c r="N83" s="531"/>
      <c r="O83" s="531" t="s">
        <v>2166</v>
      </c>
      <c r="P83" s="531" t="s">
        <v>1992</v>
      </c>
      <c r="Q83" s="76"/>
      <c r="R83" s="76"/>
      <c r="S83" s="843"/>
      <c r="T83" s="843"/>
      <c r="U83" s="843"/>
      <c r="V83" s="843"/>
      <c r="W83" s="843"/>
      <c r="X83" s="843"/>
      <c r="Y83" s="843"/>
      <c r="Z83" s="843"/>
      <c r="AC83" s="76"/>
    </row>
    <row r="84" spans="1:29">
      <c r="A84" s="548">
        <f>'[1]משתתפים '!B84</f>
        <v>51158962</v>
      </c>
      <c r="B84" s="387" t="str">
        <f>'[1]משתתפים '!C84</f>
        <v>יום טוב מור חיים</v>
      </c>
      <c r="C84" s="457">
        <f>'[1]משתתפים '!D84</f>
        <v>1953</v>
      </c>
      <c r="D84" s="618" t="str">
        <f>'[1]משתתפים '!E84</f>
        <v>באר יעקב</v>
      </c>
      <c r="E84" s="548">
        <f>'[1]משתתפים '!F84</f>
        <v>51158962</v>
      </c>
      <c r="F84" s="408" t="str">
        <f>'[1]משתתפים '!G84</f>
        <v>אין</v>
      </c>
      <c r="G84" s="460">
        <f>'[1]משתתפים '!H84</f>
        <v>0</v>
      </c>
      <c r="I84" s="768"/>
      <c r="J84" s="768" t="s">
        <v>2146</v>
      </c>
      <c r="K84" s="767" t="s">
        <v>1950</v>
      </c>
      <c r="L84" s="76"/>
      <c r="M84" s="76"/>
      <c r="N84" s="531"/>
      <c r="O84" s="531" t="s">
        <v>1904</v>
      </c>
      <c r="P84" s="531" t="s">
        <v>2170</v>
      </c>
      <c r="Q84" s="76"/>
      <c r="R84" s="76"/>
      <c r="S84" s="832"/>
      <c r="T84" s="833"/>
      <c r="U84" s="833"/>
      <c r="V84" s="833"/>
      <c r="W84" s="833"/>
      <c r="X84" s="833"/>
      <c r="Y84" s="833"/>
      <c r="Z84" s="834"/>
      <c r="AC84" s="76"/>
    </row>
    <row r="85" spans="1:29">
      <c r="A85" s="549">
        <f>'[1]משתתפים '!B85</f>
        <v>1204650</v>
      </c>
      <c r="B85" s="387" t="str">
        <f>'[1]משתתפים '!C85</f>
        <v>ליבמן אביגדור</v>
      </c>
      <c r="C85" s="597">
        <f>'[1]משתתפים '!D85</f>
        <v>1942</v>
      </c>
      <c r="D85" s="618" t="str">
        <f>'[1]משתתפים '!E85</f>
        <v>באר יעקב</v>
      </c>
      <c r="E85" s="549">
        <f>'[1]משתתפים '!F85</f>
        <v>1204650</v>
      </c>
      <c r="F85" s="408" t="str">
        <f>'[1]משתתפים '!G85</f>
        <v>אין</v>
      </c>
      <c r="G85" s="460">
        <f>'[1]משתתפים '!H85</f>
        <v>0</v>
      </c>
      <c r="I85" s="768"/>
      <c r="J85" s="531" t="s">
        <v>2147</v>
      </c>
      <c r="K85" s="767" t="s">
        <v>1950</v>
      </c>
      <c r="L85" s="76"/>
      <c r="M85" s="76"/>
      <c r="N85" s="531"/>
      <c r="O85" s="531" t="s">
        <v>2167</v>
      </c>
      <c r="P85" s="531" t="s">
        <v>2170</v>
      </c>
      <c r="Q85" s="76"/>
      <c r="R85" s="76"/>
      <c r="S85" s="828"/>
      <c r="T85" s="833"/>
      <c r="U85" s="833"/>
      <c r="V85" s="833"/>
      <c r="W85" s="833"/>
      <c r="X85" s="833"/>
      <c r="Y85" s="833"/>
      <c r="Z85" s="833"/>
      <c r="AC85" s="76"/>
    </row>
    <row r="86" spans="1:29">
      <c r="A86" s="550">
        <f>'[1]משתתפים '!B86</f>
        <v>55449219</v>
      </c>
      <c r="B86" s="387" t="str">
        <f>'[1]משתתפים '!C86</f>
        <v>לקסמן צבי</v>
      </c>
      <c r="C86" s="548">
        <f>'[1]משתתפים '!D86</f>
        <v>1958</v>
      </c>
      <c r="D86" s="618" t="str">
        <f>'[1]משתתפים '!E86</f>
        <v>באר יעקב</v>
      </c>
      <c r="E86" s="551">
        <f>'[1]משתתפים '!F86</f>
        <v>55449219</v>
      </c>
      <c r="F86" s="408" t="str">
        <f>'[1]משתתפים '!G86</f>
        <v>אין</v>
      </c>
      <c r="G86" s="460">
        <f>'[1]משתתפים '!H86</f>
        <v>0</v>
      </c>
      <c r="I86" s="768"/>
      <c r="J86" s="531" t="s">
        <v>2148</v>
      </c>
      <c r="K86" s="767" t="s">
        <v>1950</v>
      </c>
      <c r="L86" s="76"/>
      <c r="M86" s="76"/>
      <c r="N86" s="531"/>
      <c r="O86" s="531" t="s">
        <v>2168</v>
      </c>
      <c r="P86" s="531" t="s">
        <v>2170</v>
      </c>
      <c r="Q86" s="76"/>
      <c r="R86" s="76"/>
      <c r="S86" s="835"/>
      <c r="T86" s="836"/>
      <c r="U86" s="836"/>
      <c r="V86" s="836"/>
      <c r="W86" s="836"/>
      <c r="X86" s="836"/>
      <c r="Y86" s="836"/>
      <c r="Z86" s="837"/>
      <c r="AC86" s="76"/>
    </row>
    <row r="87" spans="1:29">
      <c r="A87" s="549">
        <f>'[1]משתתפים '!B87</f>
        <v>41923558</v>
      </c>
      <c r="B87" s="387" t="str">
        <f>'[1]משתתפים '!C87</f>
        <v>פרץ חיים</v>
      </c>
      <c r="C87" s="549">
        <f>'[1]משתתפים '!D87</f>
        <v>1949</v>
      </c>
      <c r="D87" s="618" t="str">
        <f>'[1]משתתפים '!E87</f>
        <v>באר יעקב</v>
      </c>
      <c r="E87" s="549">
        <f>'[1]משתתפים '!F87</f>
        <v>41923558</v>
      </c>
      <c r="F87" s="413" t="str">
        <f>'[1]משתתפים '!G87</f>
        <v>אין</v>
      </c>
      <c r="G87" s="447">
        <f>'[1]משתתפים '!H87</f>
        <v>0</v>
      </c>
      <c r="I87" s="531"/>
      <c r="J87" s="531" t="s">
        <v>2149</v>
      </c>
      <c r="K87" s="767" t="s">
        <v>1950</v>
      </c>
      <c r="N87" s="531"/>
      <c r="O87" s="531" t="s">
        <v>2169</v>
      </c>
      <c r="P87" s="531" t="s">
        <v>2170</v>
      </c>
      <c r="S87" s="838"/>
      <c r="T87" s="839"/>
      <c r="U87" s="840"/>
      <c r="V87" s="839"/>
      <c r="W87" s="839"/>
      <c r="X87" s="839"/>
      <c r="Y87" s="839"/>
      <c r="Z87" s="839"/>
    </row>
    <row r="88" spans="1:29">
      <c r="A88" s="551">
        <f>'[1]משתתפים '!B88</f>
        <v>52102670</v>
      </c>
      <c r="B88" s="387" t="str">
        <f>'[1]משתתפים '!C88</f>
        <v>שריד רוני</v>
      </c>
      <c r="C88" s="551">
        <f>'[1]משתתפים '!D88</f>
        <v>1953</v>
      </c>
      <c r="D88" s="618" t="str">
        <f>'[1]משתתפים '!E88</f>
        <v>באר יעקב</v>
      </c>
      <c r="E88" s="551">
        <f>'[1]משתתפים '!F88</f>
        <v>52102670</v>
      </c>
      <c r="F88" s="413" t="str">
        <f>'[1]משתתפים '!G88</f>
        <v>אין</v>
      </c>
      <c r="G88" s="447">
        <f>'[1]משתתפים '!H88</f>
        <v>0</v>
      </c>
      <c r="I88" s="531"/>
      <c r="J88" s="531" t="s">
        <v>2150</v>
      </c>
      <c r="K88" s="767" t="s">
        <v>1950</v>
      </c>
      <c r="N88" s="531"/>
      <c r="O88" s="531" t="s">
        <v>2171</v>
      </c>
      <c r="P88" s="531" t="s">
        <v>2178</v>
      </c>
      <c r="S88" s="838"/>
      <c r="T88" s="839"/>
      <c r="U88" s="840"/>
      <c r="V88" s="839"/>
      <c r="W88" s="839"/>
      <c r="X88" s="839"/>
      <c r="Y88" s="839"/>
      <c r="Z88" s="839"/>
    </row>
    <row r="89" spans="1:29">
      <c r="A89" s="549">
        <f>'[1]משתתפים '!B89</f>
        <v>60807435</v>
      </c>
      <c r="B89" s="387" t="str">
        <f>'[1]משתתפים '!C89</f>
        <v>זרוק אברהם</v>
      </c>
      <c r="C89" s="549">
        <f>'[1]משתתפים '!D89</f>
        <v>1949</v>
      </c>
      <c r="D89" s="618" t="str">
        <f>'[1]משתתפים '!E89</f>
        <v>באר יעקב</v>
      </c>
      <c r="E89" s="549">
        <f>'[1]משתתפים '!F89</f>
        <v>60807435</v>
      </c>
      <c r="F89" s="413" t="str">
        <f>'[1]משתתפים '!G89</f>
        <v>אין</v>
      </c>
      <c r="G89" s="447">
        <f>'[1]משתתפים '!H89</f>
        <v>0</v>
      </c>
      <c r="I89" s="531"/>
      <c r="J89" s="531" t="s">
        <v>2151</v>
      </c>
      <c r="K89" s="531" t="s">
        <v>1946</v>
      </c>
      <c r="N89" s="531"/>
      <c r="O89" s="531" t="s">
        <v>2172</v>
      </c>
      <c r="P89" s="531" t="s">
        <v>2178</v>
      </c>
      <c r="S89" s="838"/>
      <c r="T89" s="839"/>
      <c r="U89" s="841"/>
      <c r="V89" s="839"/>
      <c r="W89" s="839"/>
      <c r="X89" s="839"/>
      <c r="Y89" s="839"/>
      <c r="Z89" s="839"/>
    </row>
    <row r="90" spans="1:29">
      <c r="A90" s="551">
        <f>'[1]משתתפים '!B90</f>
        <v>51336931</v>
      </c>
      <c r="B90" s="387" t="str">
        <f>'[1]משתתפים '!C90</f>
        <v>פנחס שמואלי</v>
      </c>
      <c r="C90" s="551">
        <f>'[1]משתתפים '!D90</f>
        <v>1952</v>
      </c>
      <c r="D90" s="618" t="str">
        <f>'[1]משתתפים '!E90</f>
        <v>באר יעקב</v>
      </c>
      <c r="E90" s="551">
        <f>'[1]משתתפים '!F90</f>
        <v>51336931</v>
      </c>
      <c r="F90" s="413" t="str">
        <f>'[1]משתתפים '!G90</f>
        <v>אין</v>
      </c>
      <c r="G90" s="447">
        <f>'[1]משתתפים '!H90</f>
        <v>0</v>
      </c>
      <c r="I90" s="531"/>
      <c r="J90" s="531" t="s">
        <v>2152</v>
      </c>
      <c r="K90" s="531" t="s">
        <v>1978</v>
      </c>
      <c r="N90" s="531"/>
      <c r="O90" s="531" t="s">
        <v>2173</v>
      </c>
      <c r="P90" s="531" t="s">
        <v>2178</v>
      </c>
      <c r="S90" s="840"/>
      <c r="T90" s="841"/>
      <c r="U90" s="843"/>
      <c r="V90" s="841"/>
      <c r="W90" s="841"/>
      <c r="X90" s="840"/>
      <c r="Y90" s="841"/>
      <c r="Z90" s="841"/>
    </row>
    <row r="91" spans="1:29">
      <c r="A91" s="549">
        <f>'[1]משתתפים '!B91</f>
        <v>5373337</v>
      </c>
      <c r="B91" s="387" t="str">
        <f>'[1]משתתפים '!C91</f>
        <v>שמואל לוי</v>
      </c>
      <c r="C91" s="549">
        <f>'[1]משתתפים '!D91</f>
        <v>1948</v>
      </c>
      <c r="D91" s="618" t="str">
        <f>'[1]משתתפים '!E91</f>
        <v>באר יעקב</v>
      </c>
      <c r="E91" s="549">
        <f>'[1]משתתפים '!F91</f>
        <v>5373337</v>
      </c>
      <c r="F91" s="413" t="str">
        <f>'[1]משתתפים '!G91</f>
        <v>אין</v>
      </c>
      <c r="G91" s="447">
        <f>'[1]משתתפים '!H91</f>
        <v>0</v>
      </c>
      <c r="N91" s="531"/>
      <c r="O91" s="531" t="s">
        <v>2174</v>
      </c>
      <c r="P91" s="531" t="s">
        <v>2178</v>
      </c>
      <c r="S91" s="841"/>
      <c r="T91" s="841"/>
      <c r="U91" s="841"/>
      <c r="V91" s="841"/>
      <c r="W91" s="841"/>
      <c r="X91" s="841"/>
      <c r="Y91" s="841"/>
      <c r="Z91" s="841"/>
    </row>
    <row r="92" spans="1:29">
      <c r="A92" s="552">
        <f>'[1]משתתפים '!B92</f>
        <v>52778883</v>
      </c>
      <c r="B92" s="387" t="str">
        <f>'[1]משתתפים '!C92</f>
        <v>כהן איזי</v>
      </c>
      <c r="C92" s="551">
        <f>'[1]משתתפים '!D92</f>
        <v>1954</v>
      </c>
      <c r="D92" s="618" t="str">
        <f>'[1]משתתפים '!E92</f>
        <v>באר יעקב</v>
      </c>
      <c r="E92" s="551">
        <f>'[1]משתתפים '!F92</f>
        <v>52778883</v>
      </c>
      <c r="F92" s="413" t="str">
        <f>'[1]משתתפים '!G92</f>
        <v>אין</v>
      </c>
      <c r="G92" s="447">
        <f>'[1]משתתפים '!H92</f>
        <v>0</v>
      </c>
      <c r="N92" s="531"/>
      <c r="O92" s="531" t="s">
        <v>2175</v>
      </c>
      <c r="P92" s="531" t="s">
        <v>2178</v>
      </c>
      <c r="S92" s="841"/>
      <c r="T92" s="841"/>
      <c r="U92" s="841"/>
      <c r="V92" s="841"/>
      <c r="W92" s="841"/>
      <c r="X92" s="841"/>
      <c r="Y92" s="841"/>
      <c r="Z92" s="841"/>
    </row>
    <row r="93" spans="1:29">
      <c r="A93" s="551">
        <f>'[1]משתתפים '!B93</f>
        <v>0</v>
      </c>
      <c r="B93" s="387">
        <f>'[1]משתתפים '!C93</f>
        <v>0</v>
      </c>
      <c r="C93" s="551">
        <f>'[1]משתתפים '!D93</f>
        <v>0</v>
      </c>
      <c r="D93" s="618">
        <f>'[1]משתתפים '!E93</f>
        <v>0</v>
      </c>
      <c r="E93" s="551">
        <f>'[1]משתתפים '!F93</f>
        <v>0</v>
      </c>
      <c r="F93" s="413" t="str">
        <f>'[1]משתתפים '!G93</f>
        <v>אין</v>
      </c>
      <c r="G93" s="447">
        <f>'[1]משתתפים '!H93</f>
        <v>0</v>
      </c>
      <c r="N93" s="531"/>
      <c r="O93" s="531" t="s">
        <v>2176</v>
      </c>
      <c r="P93" s="531" t="s">
        <v>1988</v>
      </c>
      <c r="S93" s="696"/>
      <c r="T93" s="696"/>
      <c r="U93" s="696"/>
      <c r="V93" s="696"/>
      <c r="W93" s="696"/>
      <c r="X93" s="696"/>
      <c r="Y93" s="842"/>
      <c r="Z93" s="842"/>
    </row>
    <row r="94" spans="1:29">
      <c r="A94" s="551">
        <f>'[1]משתתפים '!B94</f>
        <v>0</v>
      </c>
      <c r="B94" s="387">
        <f>'[1]משתתפים '!C94</f>
        <v>0</v>
      </c>
      <c r="C94" s="551">
        <f>'[1]משתתפים '!D94</f>
        <v>0</v>
      </c>
      <c r="D94" s="618">
        <f>'[1]משתתפים '!E94</f>
        <v>0</v>
      </c>
      <c r="E94" s="551">
        <f>'[1]משתתפים '!F94</f>
        <v>0</v>
      </c>
      <c r="F94" s="413" t="str">
        <f>'[1]משתתפים '!G94</f>
        <v>אין</v>
      </c>
      <c r="G94" s="447">
        <f>'[1]משתתפים '!H94</f>
        <v>0</v>
      </c>
      <c r="N94" s="531" t="s">
        <v>2179</v>
      </c>
      <c r="O94" s="531" t="s">
        <v>2177</v>
      </c>
      <c r="P94" s="531" t="s">
        <v>1988</v>
      </c>
      <c r="S94" s="696"/>
      <c r="T94" s="696"/>
      <c r="U94" s="696"/>
      <c r="V94" s="696"/>
      <c r="W94" s="696"/>
      <c r="X94" s="696"/>
      <c r="Y94" s="842"/>
      <c r="Z94" s="842"/>
    </row>
    <row r="95" spans="1:29" ht="23.25">
      <c r="A95" s="553">
        <f>'[1]משתתפים '!B95</f>
        <v>0</v>
      </c>
      <c r="B95" s="387">
        <f>'[1]משתתפים '!C95</f>
        <v>0</v>
      </c>
      <c r="C95" s="553">
        <f>'[1]משתתפים '!D95</f>
        <v>0</v>
      </c>
      <c r="D95" s="618">
        <f>'[1]משתתפים '!E95</f>
        <v>0</v>
      </c>
      <c r="E95" s="553">
        <f>'[1]משתתפים '!F95</f>
        <v>0</v>
      </c>
      <c r="F95" s="413" t="str">
        <f>'[1]משתתפים '!G95</f>
        <v>אין</v>
      </c>
      <c r="G95" s="447">
        <f>'[1]משתתפים '!H95</f>
        <v>0</v>
      </c>
      <c r="N95" s="531"/>
      <c r="O95" s="531" t="s">
        <v>2129</v>
      </c>
      <c r="P95" s="531" t="s">
        <v>1988</v>
      </c>
      <c r="S95" s="844"/>
      <c r="T95" s="845"/>
      <c r="U95" s="845"/>
      <c r="V95" s="845"/>
      <c r="W95" s="845"/>
      <c r="X95" s="845"/>
      <c r="Y95" s="842"/>
      <c r="Z95" s="842"/>
    </row>
    <row r="96" spans="1:29" ht="18">
      <c r="A96" s="553">
        <f>'[1]משתתפים '!B96</f>
        <v>0</v>
      </c>
      <c r="B96" s="387">
        <f>'[1]משתתפים '!C96</f>
        <v>0</v>
      </c>
      <c r="C96" s="553">
        <f>'[1]משתתפים '!D96</f>
        <v>0</v>
      </c>
      <c r="D96" s="618">
        <f>'[1]משתתפים '!E96</f>
        <v>0</v>
      </c>
      <c r="E96" s="553">
        <f>'[1]משתתפים '!F96</f>
        <v>0</v>
      </c>
      <c r="F96" s="413" t="str">
        <f>'[1]משתתפים '!G96</f>
        <v>אין</v>
      </c>
      <c r="G96" s="447">
        <f>'[1]משתתפים '!H96</f>
        <v>0</v>
      </c>
      <c r="N96" s="531" t="s">
        <v>519</v>
      </c>
      <c r="O96" s="531" t="s">
        <v>2002</v>
      </c>
      <c r="P96" s="531" t="s">
        <v>1988</v>
      </c>
      <c r="S96" s="830"/>
      <c r="T96" s="846"/>
      <c r="U96" s="846"/>
      <c r="V96" s="846"/>
      <c r="W96" s="846"/>
      <c r="X96" s="846"/>
      <c r="Y96" s="842"/>
      <c r="Z96" s="842"/>
    </row>
    <row r="97" spans="1:26" ht="18">
      <c r="A97" s="553">
        <f>'[1]משתתפים '!B97</f>
        <v>0</v>
      </c>
      <c r="B97" s="387">
        <f>'[1]משתתפים '!C97</f>
        <v>0</v>
      </c>
      <c r="C97" s="553">
        <f>'[1]משתתפים '!D97</f>
        <v>0</v>
      </c>
      <c r="D97" s="618">
        <f>'[1]משתתפים '!E97</f>
        <v>0</v>
      </c>
      <c r="E97" s="553">
        <f>'[1]משתתפים '!F97</f>
        <v>0</v>
      </c>
      <c r="F97" s="413" t="str">
        <f>'[1]משתתפים '!G97</f>
        <v>אין</v>
      </c>
      <c r="G97" s="447">
        <f>'[1]משתתפים '!H97</f>
        <v>0</v>
      </c>
      <c r="S97" s="831"/>
      <c r="T97" s="847"/>
      <c r="U97" s="847"/>
      <c r="V97" s="847"/>
      <c r="W97" s="847"/>
      <c r="X97" s="847"/>
      <c r="Y97" s="842"/>
      <c r="Z97" s="842"/>
    </row>
    <row r="98" spans="1:26" ht="18">
      <c r="A98" s="553">
        <f>'[1]משתתפים '!B98</f>
        <v>0</v>
      </c>
      <c r="B98" s="387">
        <f>'[1]משתתפים '!C98</f>
        <v>0</v>
      </c>
      <c r="C98" s="553">
        <f>'[1]משתתפים '!D98</f>
        <v>0</v>
      </c>
      <c r="D98" s="618">
        <f>'[1]משתתפים '!E98</f>
        <v>0</v>
      </c>
      <c r="E98" s="553">
        <f>'[1]משתתפים '!F98</f>
        <v>0</v>
      </c>
      <c r="F98" s="413" t="str">
        <f>'[1]משתתפים '!G98</f>
        <v>אין</v>
      </c>
      <c r="G98" s="447">
        <f>'[1]משתתפים '!H98</f>
        <v>0</v>
      </c>
      <c r="S98" s="848"/>
      <c r="T98" s="848"/>
      <c r="U98" s="848"/>
      <c r="V98" s="848"/>
      <c r="W98" s="848"/>
      <c r="X98" s="848"/>
      <c r="Y98" s="842"/>
      <c r="Z98" s="842"/>
    </row>
    <row r="99" spans="1:26" ht="18">
      <c r="A99" s="553">
        <f>'[1]משתתפים '!B99</f>
        <v>0</v>
      </c>
      <c r="B99" s="387">
        <f>'[1]משתתפים '!C99</f>
        <v>0</v>
      </c>
      <c r="C99" s="553">
        <f>'[1]משתתפים '!D99</f>
        <v>0</v>
      </c>
      <c r="D99" s="618">
        <f>'[1]משתתפים '!E99</f>
        <v>0</v>
      </c>
      <c r="E99" s="553">
        <f>'[1]משתתפים '!F99</f>
        <v>0</v>
      </c>
      <c r="F99" s="413" t="str">
        <f>'[1]משתתפים '!G99</f>
        <v>אין</v>
      </c>
      <c r="G99" s="447">
        <f>'[1]משתתפים '!H99</f>
        <v>0</v>
      </c>
      <c r="S99" s="848"/>
      <c r="T99" s="848"/>
      <c r="U99" s="848"/>
      <c r="V99" s="848"/>
      <c r="W99" s="848"/>
      <c r="X99" s="848"/>
      <c r="Y99" s="842"/>
      <c r="Z99" s="842"/>
    </row>
    <row r="100" spans="1:26" ht="18">
      <c r="A100" s="553">
        <f>'[1]משתתפים '!B100</f>
        <v>0</v>
      </c>
      <c r="B100" s="387">
        <f>'[1]משתתפים '!C100</f>
        <v>0</v>
      </c>
      <c r="C100" s="553">
        <f>'[1]משתתפים '!D100</f>
        <v>0</v>
      </c>
      <c r="D100" s="618">
        <f>'[1]משתתפים '!E100</f>
        <v>0</v>
      </c>
      <c r="E100" s="553">
        <f>'[1]משתתפים '!F100</f>
        <v>0</v>
      </c>
      <c r="F100" s="413" t="str">
        <f>'[1]משתתפים '!G100</f>
        <v>אין</v>
      </c>
      <c r="G100" s="447">
        <f>'[1]משתתפים '!H100</f>
        <v>0</v>
      </c>
      <c r="S100" s="848"/>
      <c r="T100" s="848"/>
      <c r="U100" s="848"/>
      <c r="V100" s="848"/>
      <c r="W100" s="848"/>
      <c r="X100" s="848"/>
      <c r="Y100" s="842"/>
      <c r="Z100" s="842"/>
    </row>
    <row r="101" spans="1:26" ht="18">
      <c r="A101" s="553">
        <f>'[1]משתתפים '!B101</f>
        <v>0</v>
      </c>
      <c r="B101" s="387">
        <f>'[1]משתתפים '!C101</f>
        <v>0</v>
      </c>
      <c r="C101" s="553">
        <f>'[1]משתתפים '!D101</f>
        <v>0</v>
      </c>
      <c r="D101" s="618">
        <f>'[1]משתתפים '!E101</f>
        <v>0</v>
      </c>
      <c r="E101" s="553">
        <f>'[1]משתתפים '!F101</f>
        <v>0</v>
      </c>
      <c r="F101" s="413" t="str">
        <f>'[1]משתתפים '!G101</f>
        <v>אין</v>
      </c>
      <c r="G101" s="447">
        <f>'[1]משתתפים '!H101</f>
        <v>0</v>
      </c>
      <c r="S101" s="848"/>
      <c r="T101" s="848"/>
      <c r="U101" s="848"/>
      <c r="V101" s="848"/>
      <c r="W101" s="848"/>
      <c r="X101" s="848"/>
      <c r="Y101" s="842"/>
      <c r="Z101" s="842"/>
    </row>
    <row r="102" spans="1:26" ht="18">
      <c r="A102" s="553">
        <f>'[1]משתתפים '!B102</f>
        <v>0</v>
      </c>
      <c r="B102" s="387">
        <f>'[1]משתתפים '!C102</f>
        <v>0</v>
      </c>
      <c r="C102" s="551">
        <f>'[1]משתתפים '!D102</f>
        <v>0</v>
      </c>
      <c r="D102" s="618">
        <f>'[1]משתתפים '!E102</f>
        <v>0</v>
      </c>
      <c r="E102" s="551">
        <f>'[1]משתתפים '!F102</f>
        <v>0</v>
      </c>
      <c r="F102" s="413" t="str">
        <f>'[1]משתתפים '!G102</f>
        <v>אין</v>
      </c>
      <c r="G102" s="447">
        <f>'[1]משתתפים '!H102</f>
        <v>0</v>
      </c>
      <c r="S102" s="848"/>
      <c r="T102" s="848"/>
      <c r="U102" s="848"/>
      <c r="V102" s="848"/>
      <c r="W102" s="848"/>
      <c r="X102" s="848"/>
      <c r="Y102" s="842"/>
      <c r="Z102" s="842"/>
    </row>
    <row r="103" spans="1:26" ht="18">
      <c r="A103" s="553" t="str">
        <f>'[1]משתתפים '!B103</f>
        <v>ת.ז</v>
      </c>
      <c r="B103" s="387" t="str">
        <f>'[1]משתתפים '!C103</f>
        <v>שם השחקן</v>
      </c>
      <c r="C103" s="553" t="str">
        <f>'[1]משתתפים '!D103</f>
        <v>ת. לידה</v>
      </c>
      <c r="D103" s="618" t="str">
        <f>'[1]משתתפים '!E103</f>
        <v>מועדון</v>
      </c>
      <c r="E103" s="553" t="str">
        <f>'[1]משתתפים '!F103</f>
        <v>ת.ז</v>
      </c>
      <c r="F103" s="413" t="str">
        <f>'[1]משתתפים '!G103</f>
        <v>א. רפואי</v>
      </c>
      <c r="G103" s="447" t="str">
        <f>'[1]משתתפים '!H103</f>
        <v>ת. אישור</v>
      </c>
      <c r="S103" s="848"/>
      <c r="T103" s="848"/>
      <c r="U103" s="848"/>
      <c r="V103" s="848"/>
      <c r="W103" s="848"/>
      <c r="X103" s="848"/>
      <c r="Y103" s="842"/>
      <c r="Z103" s="842"/>
    </row>
    <row r="104" spans="1:26">
      <c r="A104" s="458" t="str">
        <f>'[1]משתתפים '!B104</f>
        <v>065032401</v>
      </c>
      <c r="B104" s="693" t="str">
        <f>'[1]משתתפים '!C104</f>
        <v>אביטן ז'אק</v>
      </c>
      <c r="C104" s="693">
        <f>'[1]משתתפים '!D104</f>
        <v>1952</v>
      </c>
      <c r="D104" s="458" t="str">
        <f>'[1]משתתפים '!E104</f>
        <v>ב. הלוחם ים</v>
      </c>
      <c r="E104" s="459" t="str">
        <f>'[1]משתתפים '!F104</f>
        <v>065032401</v>
      </c>
      <c r="F104" s="458" t="str">
        <f>'[1]משתתפים '!G104</f>
        <v>יש</v>
      </c>
      <c r="G104" s="459">
        <f>'[1]משתתפים '!H104</f>
        <v>43692</v>
      </c>
      <c r="S104" s="696"/>
      <c r="T104" s="696"/>
      <c r="U104" s="696"/>
      <c r="V104" s="696"/>
      <c r="W104" s="696"/>
      <c r="X104" s="696"/>
      <c r="Y104" s="842"/>
      <c r="Z104" s="842"/>
    </row>
    <row r="105" spans="1:26">
      <c r="A105" s="415" t="str">
        <f>'[1]משתתפים '!B105</f>
        <v>073793556</v>
      </c>
      <c r="B105" s="387" t="str">
        <f>'[1]משתתפים '!C105</f>
        <v>אגמון עזרא</v>
      </c>
      <c r="C105" s="420">
        <f>'[1]משתתפים '!D105</f>
        <v>1943</v>
      </c>
      <c r="D105" s="420" t="str">
        <f>'[1]משתתפים '!E105</f>
        <v>ב. הלוחם ים</v>
      </c>
      <c r="E105" s="415" t="str">
        <f>'[1]משתתפים '!F105</f>
        <v>073793556</v>
      </c>
      <c r="F105" s="413" t="str">
        <f>'[1]משתתפים '!G105</f>
        <v>אין</v>
      </c>
      <c r="G105" s="447">
        <f>'[1]משתתפים '!H105</f>
        <v>0</v>
      </c>
      <c r="S105" s="696"/>
      <c r="T105" s="696"/>
      <c r="U105" s="696"/>
      <c r="V105" s="696"/>
      <c r="W105" s="696"/>
      <c r="X105" s="696"/>
      <c r="Y105" s="842"/>
      <c r="Z105" s="842"/>
    </row>
    <row r="106" spans="1:26" ht="18">
      <c r="A106" s="416" t="str">
        <f>'[1]משתתפים '!B106</f>
        <v>068245943</v>
      </c>
      <c r="B106" s="387" t="str">
        <f>'[1]משתתפים '!C106</f>
        <v>אביטן אהליהב</v>
      </c>
      <c r="C106" s="420">
        <f>'[1]משתתפים '!D106</f>
        <v>1949</v>
      </c>
      <c r="D106" s="420" t="str">
        <f>'[1]משתתפים '!E106</f>
        <v>ב. הלוחם ים</v>
      </c>
      <c r="E106" s="416" t="str">
        <f>'[1]משתתפים '!F106</f>
        <v>068245943</v>
      </c>
      <c r="F106" s="408" t="str">
        <f>'[1]משתתפים '!G106</f>
        <v>אין</v>
      </c>
      <c r="G106" s="447">
        <f>'[1]משתתפים '!H106</f>
        <v>0</v>
      </c>
      <c r="S106" s="885"/>
      <c r="T106" s="885"/>
      <c r="U106" s="885"/>
      <c r="V106" s="885"/>
      <c r="W106" s="885"/>
      <c r="X106" s="885"/>
      <c r="Y106" s="842"/>
      <c r="Z106" s="842"/>
    </row>
    <row r="107" spans="1:26" ht="18">
      <c r="A107" s="417" t="str">
        <f>'[1]משתתפים '!B107</f>
        <v>062117932</v>
      </c>
      <c r="B107" s="387" t="str">
        <f>'[1]משתתפים '!C107</f>
        <v>אילוז קלוד</v>
      </c>
      <c r="C107" s="420">
        <f>'[1]משתתפים '!D107</f>
        <v>1950</v>
      </c>
      <c r="D107" s="420" t="str">
        <f>'[1]משתתפים '!E107</f>
        <v>ב. הלוחם ים</v>
      </c>
      <c r="E107" s="417" t="str">
        <f>'[1]משתתפים '!F107</f>
        <v>062117932</v>
      </c>
      <c r="F107" s="537" t="str">
        <f>'[1]משתתפים '!G107</f>
        <v>אין</v>
      </c>
      <c r="G107" s="447">
        <f>'[1]משתתפים '!H107</f>
        <v>0</v>
      </c>
      <c r="S107" s="849"/>
      <c r="T107" s="849"/>
      <c r="U107" s="849"/>
      <c r="V107" s="849"/>
      <c r="W107" s="849"/>
      <c r="X107" s="849"/>
      <c r="Y107" s="842"/>
      <c r="Z107" s="842"/>
    </row>
    <row r="108" spans="1:26" ht="18">
      <c r="A108" s="418" t="str">
        <f>'[1]משתתפים '!B108</f>
        <v>068987643</v>
      </c>
      <c r="B108" s="387" t="str">
        <f>'[1]משתתפים '!C108</f>
        <v>אלבז ג'ורג</v>
      </c>
      <c r="C108" s="418">
        <f>'[1]משתתפים '!D108</f>
        <v>1958</v>
      </c>
      <c r="D108" s="420" t="str">
        <f>'[1]משתתפים '!E108</f>
        <v>ב. הלוחם ים</v>
      </c>
      <c r="E108" s="418" t="str">
        <f>'[1]משתתפים '!F108</f>
        <v>068987643</v>
      </c>
      <c r="F108" s="537" t="str">
        <f>'[1]משתתפים '!G108</f>
        <v>אין</v>
      </c>
      <c r="G108" s="447">
        <f>'[1]משתתפים '!H108</f>
        <v>0</v>
      </c>
      <c r="S108" s="849"/>
      <c r="T108" s="849"/>
      <c r="U108" s="849"/>
      <c r="V108" s="849"/>
      <c r="W108" s="849"/>
      <c r="X108" s="849"/>
      <c r="Y108" s="842"/>
      <c r="Z108" s="842"/>
    </row>
    <row r="109" spans="1:26" ht="18">
      <c r="A109" s="417" t="str">
        <f>'[1]משתתפים '!B109</f>
        <v>042439042</v>
      </c>
      <c r="B109" s="387" t="str">
        <f>'[1]משתתפים '!C109</f>
        <v>אנקרי ניסים</v>
      </c>
      <c r="C109" s="418">
        <f>'[1]משתתפים '!D109</f>
        <v>1949</v>
      </c>
      <c r="D109" s="420" t="str">
        <f>'[1]משתתפים '!E109</f>
        <v>ב. הלוחם ים</v>
      </c>
      <c r="E109" s="417" t="str">
        <f>'[1]משתתפים '!F109</f>
        <v>042439042</v>
      </c>
      <c r="F109" s="537" t="str">
        <f>'[1]משתתפים '!G109</f>
        <v>אין</v>
      </c>
      <c r="G109" s="447">
        <f>'[1]משתתפים '!H109</f>
        <v>0</v>
      </c>
      <c r="S109" s="849"/>
      <c r="T109" s="849"/>
      <c r="U109" s="849"/>
      <c r="V109" s="849"/>
      <c r="W109" s="849"/>
      <c r="X109" s="849"/>
      <c r="Y109" s="842"/>
      <c r="Z109" s="842"/>
    </row>
    <row r="110" spans="1:26" ht="18">
      <c r="A110" s="417" t="str">
        <f>'[1]משתתפים '!B110</f>
        <v>050224914</v>
      </c>
      <c r="B110" s="387" t="str">
        <f>'[1]משתתפים '!C110</f>
        <v>בן שאול שאול</v>
      </c>
      <c r="C110" s="420">
        <f>'[1]משתתפים '!D110</f>
        <v>1950</v>
      </c>
      <c r="D110" s="420" t="str">
        <f>'[1]משתתפים '!E110</f>
        <v>ב. הלוחם ים</v>
      </c>
      <c r="E110" s="417" t="str">
        <f>'[1]משתתפים '!F110</f>
        <v>050224914</v>
      </c>
      <c r="F110" s="408" t="str">
        <f>'[1]משתתפים '!G110</f>
        <v>אין</v>
      </c>
      <c r="G110" s="447">
        <f>'[1]משתתפים '!H110</f>
        <v>0</v>
      </c>
      <c r="S110" s="849"/>
      <c r="T110" s="849"/>
      <c r="U110" s="849"/>
      <c r="V110" s="849"/>
      <c r="W110" s="849"/>
      <c r="X110" s="849"/>
      <c r="Y110" s="842"/>
      <c r="Z110" s="842"/>
    </row>
    <row r="111" spans="1:26" ht="18">
      <c r="A111" s="417" t="str">
        <f>'[1]משתתפים '!B111</f>
        <v>026850362</v>
      </c>
      <c r="B111" s="387" t="str">
        <f>'[1]משתתפים '!C111</f>
        <v>ברדוגו אשר</v>
      </c>
      <c r="C111" s="416">
        <f>'[1]משתתפים '!D111</f>
        <v>1951</v>
      </c>
      <c r="D111" s="420" t="str">
        <f>'[1]משתתפים '!E111</f>
        <v>ב. הלוחם ים</v>
      </c>
      <c r="E111" s="417" t="str">
        <f>'[1]משתתפים '!F111</f>
        <v>026850362</v>
      </c>
      <c r="F111" s="408" t="str">
        <f>'[1]משתתפים '!G111</f>
        <v>אין</v>
      </c>
      <c r="G111" s="447">
        <f>'[1]משתתפים '!H111</f>
        <v>0</v>
      </c>
      <c r="S111" s="850"/>
      <c r="T111" s="850"/>
      <c r="U111" s="850"/>
      <c r="V111" s="850"/>
      <c r="W111" s="850"/>
      <c r="X111" s="850"/>
      <c r="Y111" s="842"/>
      <c r="Z111" s="842"/>
    </row>
    <row r="112" spans="1:26" ht="18">
      <c r="A112" s="417" t="str">
        <f>'[1]משתתפים '!B112</f>
        <v>000569079</v>
      </c>
      <c r="B112" s="387" t="str">
        <f>'[1]משתתפים '!C112</f>
        <v>דוידוביץ ישראל</v>
      </c>
      <c r="C112" s="538">
        <f>'[1]משתתפים '!D112</f>
        <v>1948</v>
      </c>
      <c r="D112" s="420" t="str">
        <f>'[1]משתתפים '!E112</f>
        <v>ב. הלוחם ים</v>
      </c>
      <c r="E112" s="417" t="str">
        <f>'[1]משתתפים '!F112</f>
        <v>000569079</v>
      </c>
      <c r="F112" s="408" t="str">
        <f>'[1]משתתפים '!G112</f>
        <v>אין</v>
      </c>
      <c r="G112" s="447">
        <f>'[1]משתתפים '!H112</f>
        <v>0</v>
      </c>
      <c r="S112" s="850"/>
      <c r="T112" s="850"/>
      <c r="U112" s="850"/>
      <c r="V112" s="850"/>
      <c r="W112" s="850"/>
      <c r="X112" s="850"/>
      <c r="Y112" s="842"/>
      <c r="Z112" s="842"/>
    </row>
    <row r="113" spans="1:26" ht="18">
      <c r="A113" s="418" t="str">
        <f>'[1]משתתפים '!B113</f>
        <v>068211556</v>
      </c>
      <c r="B113" s="387" t="str">
        <f>'[1]משתתפים '!C113</f>
        <v>ואחנין בנימין</v>
      </c>
      <c r="C113" s="418">
        <f>'[1]משתתפים '!D113</f>
        <v>1953</v>
      </c>
      <c r="D113" s="420" t="str">
        <f>'[1]משתתפים '!E113</f>
        <v>ב. הלוחם ים</v>
      </c>
      <c r="E113" s="418" t="str">
        <f>'[1]משתתפים '!F113</f>
        <v>068211556</v>
      </c>
      <c r="F113" s="408" t="str">
        <f>'[1]משתתפים '!G113</f>
        <v>אין</v>
      </c>
      <c r="G113" s="447">
        <f>'[1]משתתפים '!H113</f>
        <v>0</v>
      </c>
      <c r="S113" s="850"/>
      <c r="T113" s="850"/>
      <c r="U113" s="850"/>
      <c r="V113" s="850"/>
      <c r="W113" s="850"/>
      <c r="X113" s="850"/>
      <c r="Y113" s="842"/>
      <c r="Z113" s="842"/>
    </row>
    <row r="114" spans="1:26" ht="18">
      <c r="A114" s="417" t="str">
        <f>'[1]משתתפים '!B114</f>
        <v>045156759</v>
      </c>
      <c r="B114" s="387" t="str">
        <f>'[1]משתתפים '!C114</f>
        <v>זהבי צמח</v>
      </c>
      <c r="C114" s="420">
        <f>'[1]משתתפים '!D114</f>
        <v>1941</v>
      </c>
      <c r="D114" s="420" t="str">
        <f>'[1]משתתפים '!E114</f>
        <v>ב. הלוחם ים</v>
      </c>
      <c r="E114" s="417" t="str">
        <f>'[1]משתתפים '!F114</f>
        <v>045156759</v>
      </c>
      <c r="F114" s="408" t="str">
        <f>'[1]משתתפים '!G114</f>
        <v>אין</v>
      </c>
      <c r="G114" s="447">
        <f>'[1]משתתפים '!H114</f>
        <v>0</v>
      </c>
      <c r="S114" s="850"/>
      <c r="T114" s="850"/>
      <c r="U114" s="850"/>
      <c r="V114" s="850"/>
      <c r="W114" s="850"/>
      <c r="X114" s="850"/>
      <c r="Y114" s="842"/>
      <c r="Z114" s="842"/>
    </row>
    <row r="115" spans="1:26" ht="18">
      <c r="A115" s="417" t="str">
        <f>'[1]משתתפים '!B115</f>
        <v>041076951</v>
      </c>
      <c r="B115" s="387" t="str">
        <f>'[1]משתתפים '!C115</f>
        <v>חבשוש יאיר</v>
      </c>
      <c r="C115" s="420">
        <f>'[1]משתתפים '!D115</f>
        <v>1942</v>
      </c>
      <c r="D115" s="420" t="str">
        <f>'[1]משתתפים '!E115</f>
        <v>ב. הלוחם ים</v>
      </c>
      <c r="E115" s="417" t="str">
        <f>'[1]משתתפים '!F115</f>
        <v>041076951</v>
      </c>
      <c r="F115" s="408" t="str">
        <f>'[1]משתתפים '!G115</f>
        <v>אין</v>
      </c>
      <c r="G115" s="447">
        <f>'[1]משתתפים '!H115</f>
        <v>0</v>
      </c>
      <c r="S115" s="850"/>
      <c r="T115" s="850"/>
      <c r="U115" s="850"/>
      <c r="V115" s="850"/>
      <c r="W115" s="850"/>
      <c r="X115" s="850"/>
      <c r="Y115" s="842"/>
      <c r="Z115" s="842"/>
    </row>
    <row r="116" spans="1:26" ht="18">
      <c r="A116" s="417" t="str">
        <f>'[1]משתתפים '!B116</f>
        <v>027065176</v>
      </c>
      <c r="B116" s="387" t="str">
        <f>'[1]משתתפים '!C116</f>
        <v>לוי מכלוף</v>
      </c>
      <c r="C116" s="420">
        <f>'[1]משתתפים '!D116</f>
        <v>1948</v>
      </c>
      <c r="D116" s="420" t="str">
        <f>'[1]משתתפים '!E116</f>
        <v>ב. הלוחם ים</v>
      </c>
      <c r="E116" s="417" t="str">
        <f>'[1]משתתפים '!F116</f>
        <v>027065176</v>
      </c>
      <c r="F116" s="408" t="str">
        <f>'[1]משתתפים '!G116</f>
        <v>אין</v>
      </c>
      <c r="G116" s="447">
        <f>'[1]משתתפים '!H116</f>
        <v>0</v>
      </c>
      <c r="S116" s="850"/>
      <c r="T116" s="843"/>
      <c r="U116" s="850"/>
      <c r="V116" s="850"/>
      <c r="W116" s="850"/>
      <c r="X116" s="850"/>
      <c r="Y116" s="842"/>
      <c r="Z116" s="842"/>
    </row>
    <row r="117" spans="1:26">
      <c r="A117" s="415" t="str">
        <f>'[1]משתתפים '!B117</f>
        <v>050280981</v>
      </c>
      <c r="B117" s="387" t="str">
        <f>'[1]משתתפים '!C117</f>
        <v>לוי ציון</v>
      </c>
      <c r="C117" s="420">
        <f>'[1]משתתפים '!D117</f>
        <v>1950</v>
      </c>
      <c r="D117" s="420" t="str">
        <f>'[1]משתתפים '!E117</f>
        <v>ב. הלוחם ים</v>
      </c>
      <c r="E117" s="415" t="str">
        <f>'[1]משתתפים '!F117</f>
        <v>050280981</v>
      </c>
      <c r="F117" s="408" t="str">
        <f>'[1]משתתפים '!G117</f>
        <v>אין</v>
      </c>
      <c r="G117" s="447">
        <f>'[1]משתתפים '!H117</f>
        <v>0</v>
      </c>
    </row>
    <row r="118" spans="1:26">
      <c r="A118" s="415" t="str">
        <f>'[1]משתתפים '!B118</f>
        <v>067329292</v>
      </c>
      <c r="B118" s="387" t="str">
        <f>'[1]משתתפים '!C118</f>
        <v>מחפודה דוד</v>
      </c>
      <c r="C118" s="420">
        <f>'[1]משתתפים '!D118</f>
        <v>1941</v>
      </c>
      <c r="D118" s="420" t="str">
        <f>'[1]משתתפים '!E118</f>
        <v>ב. הלוחם ים</v>
      </c>
      <c r="E118" s="415" t="str">
        <f>'[1]משתתפים '!F118</f>
        <v>067329292</v>
      </c>
      <c r="F118" s="408" t="str">
        <f>'[1]משתתפים '!G118</f>
        <v>אין</v>
      </c>
      <c r="G118" s="447">
        <f>'[1]משתתפים '!H118</f>
        <v>0</v>
      </c>
    </row>
    <row r="119" spans="1:26">
      <c r="A119" s="418" t="str">
        <f>'[1]משתתפים '!B119</f>
        <v>055925457</v>
      </c>
      <c r="B119" s="387" t="str">
        <f>'[1]משתתפים '!C119</f>
        <v>מרדכי עמר</v>
      </c>
      <c r="C119" s="418">
        <f>'[1]משתתפים '!D119</f>
        <v>1959</v>
      </c>
      <c r="D119" s="420" t="str">
        <f>'[1]משתתפים '!E119</f>
        <v>ב. הלוחם ים</v>
      </c>
      <c r="E119" s="418" t="str">
        <f>'[1]משתתפים '!F119</f>
        <v>055925457</v>
      </c>
      <c r="F119" s="408" t="str">
        <f>'[1]משתתפים '!G119</f>
        <v>אין</v>
      </c>
      <c r="G119" s="447">
        <f>'[1]משתתפים '!H119</f>
        <v>0</v>
      </c>
    </row>
    <row r="120" spans="1:26">
      <c r="A120" s="419" t="str">
        <f>'[1]משתתפים '!B120</f>
        <v>000350488</v>
      </c>
      <c r="B120" s="387" t="str">
        <f>'[1]משתתפים '!C120</f>
        <v>פרידמן אלכס</v>
      </c>
      <c r="C120" s="420">
        <f>'[1]משתתפים '!D120</f>
        <v>1943</v>
      </c>
      <c r="D120" s="420" t="str">
        <f>'[1]משתתפים '!E120</f>
        <v>ב. הלוחם ים</v>
      </c>
      <c r="E120" s="419" t="str">
        <f>'[1]משתתפים '!F120</f>
        <v>000350488</v>
      </c>
      <c r="F120" s="408" t="str">
        <f>'[1]משתתפים '!G120</f>
        <v>אין</v>
      </c>
      <c r="G120" s="447">
        <f>'[1]משתתפים '!H120</f>
        <v>0</v>
      </c>
    </row>
    <row r="121" spans="1:26">
      <c r="A121" s="420" t="str">
        <f>'[1]משתתפים '!B121</f>
        <v>050679786</v>
      </c>
      <c r="B121" s="387" t="str">
        <f>'[1]משתתפים '!C121</f>
        <v>שמעיה הרצל</v>
      </c>
      <c r="C121" s="420">
        <f>'[1]משתתפים '!D121</f>
        <v>1980</v>
      </c>
      <c r="D121" s="420" t="str">
        <f>'[1]משתתפים '!E121</f>
        <v>ב. הלוחם ים</v>
      </c>
      <c r="E121" s="420" t="str">
        <f>'[1]משתתפים '!F121</f>
        <v>050679786</v>
      </c>
      <c r="F121" s="408" t="str">
        <f>'[1]משתתפים '!G121</f>
        <v>אין</v>
      </c>
      <c r="G121" s="447">
        <f>'[1]משתתפים '!H121</f>
        <v>0</v>
      </c>
    </row>
    <row r="122" spans="1:26">
      <c r="A122" s="420" t="str">
        <f>'[1]משתתפים '!B122</f>
        <v>007382245</v>
      </c>
      <c r="B122" s="387" t="str">
        <f>'[1]משתתפים '!C122</f>
        <v xml:space="preserve">שמש נעים </v>
      </c>
      <c r="C122" s="420">
        <f>'[1]משתתפים '!D122</f>
        <v>1944</v>
      </c>
      <c r="D122" s="420" t="str">
        <f>'[1]משתתפים '!E122</f>
        <v>ב. הלוחם ים</v>
      </c>
      <c r="E122" s="420" t="str">
        <f>'[1]משתתפים '!F122</f>
        <v>007382245</v>
      </c>
      <c r="F122" s="408" t="str">
        <f>'[1]משתתפים '!G122</f>
        <v>אין</v>
      </c>
      <c r="G122" s="447">
        <f>'[1]משתתפים '!H122</f>
        <v>0</v>
      </c>
    </row>
    <row r="123" spans="1:26">
      <c r="A123" s="418" t="str">
        <f>'[1]משתתפים '!B123</f>
        <v>053925947</v>
      </c>
      <c r="B123" s="387" t="str">
        <f>'[1]משתתפים '!C123</f>
        <v>שניזיק חיים</v>
      </c>
      <c r="C123" s="418">
        <f>'[1]משתתפים '!D123</f>
        <v>1955</v>
      </c>
      <c r="D123" s="420" t="str">
        <f>'[1]משתתפים '!E123</f>
        <v>ב. הלוחם ים</v>
      </c>
      <c r="E123" s="418" t="str">
        <f>'[1]משתתפים '!F123</f>
        <v>053925947</v>
      </c>
      <c r="F123" s="408" t="str">
        <f>'[1]משתתפים '!G123</f>
        <v>אין</v>
      </c>
      <c r="G123" s="447">
        <f>'[1]משתתפים '!H123</f>
        <v>0</v>
      </c>
    </row>
    <row r="124" spans="1:26">
      <c r="A124" s="417" t="str">
        <f>'[1]משתתפים '!B124</f>
        <v>005030515</v>
      </c>
      <c r="B124" s="387" t="str">
        <f>'[1]משתתפים '!C124</f>
        <v>שרעבי ציון</v>
      </c>
      <c r="C124" s="420">
        <f>'[1]משתתפים '!D124</f>
        <v>1948</v>
      </c>
      <c r="D124" s="420" t="str">
        <f>'[1]משתתפים '!E124</f>
        <v>ב. הלוחם ים</v>
      </c>
      <c r="E124" s="417" t="str">
        <f>'[1]משתתפים '!F124</f>
        <v>005030515</v>
      </c>
      <c r="F124" s="408" t="str">
        <f>'[1]משתתפים '!G124</f>
        <v>אין</v>
      </c>
      <c r="G124" s="447">
        <f>'[1]משתתפים '!H124</f>
        <v>0</v>
      </c>
    </row>
    <row r="125" spans="1:26">
      <c r="A125" s="417">
        <f>'[1]משתתפים '!B125</f>
        <v>0</v>
      </c>
      <c r="B125" s="387">
        <f>'[1]משתתפים '!C125</f>
        <v>0</v>
      </c>
      <c r="C125" s="420">
        <f>'[1]משתתפים '!D125</f>
        <v>0</v>
      </c>
      <c r="D125" s="420">
        <f>'[1]משתתפים '!E125</f>
        <v>0</v>
      </c>
      <c r="E125" s="417">
        <f>'[1]משתתפים '!F125</f>
        <v>0</v>
      </c>
      <c r="F125" s="408" t="str">
        <f>'[1]משתתפים '!G125</f>
        <v>אין</v>
      </c>
      <c r="G125" s="447">
        <f>'[1]משתתפים '!H125</f>
        <v>0</v>
      </c>
    </row>
    <row r="126" spans="1:26">
      <c r="A126" s="415">
        <f>'[1]משתתפים '!B126</f>
        <v>0</v>
      </c>
      <c r="B126" s="387">
        <f>'[1]משתתפים '!C126</f>
        <v>0</v>
      </c>
      <c r="C126" s="420">
        <f>'[1]משתתפים '!D126</f>
        <v>0</v>
      </c>
      <c r="D126" s="420">
        <f>'[1]משתתפים '!E126</f>
        <v>0</v>
      </c>
      <c r="E126" s="415">
        <f>'[1]משתתפים '!F126</f>
        <v>0</v>
      </c>
      <c r="F126" s="408" t="str">
        <f>'[1]משתתפים '!G126</f>
        <v>אין</v>
      </c>
      <c r="G126" s="447">
        <f>'[1]משתתפים '!H126</f>
        <v>0</v>
      </c>
    </row>
    <row r="127" spans="1:26">
      <c r="A127" s="415">
        <f>'[1]משתתפים '!B127</f>
        <v>0</v>
      </c>
      <c r="B127" s="387">
        <f>'[1]משתתפים '!C127</f>
        <v>0</v>
      </c>
      <c r="C127" s="420">
        <f>'[1]משתתפים '!D127</f>
        <v>0</v>
      </c>
      <c r="D127" s="420">
        <f>'[1]משתתפים '!E127</f>
        <v>0</v>
      </c>
      <c r="E127" s="415">
        <f>'[1]משתתפים '!F127</f>
        <v>0</v>
      </c>
      <c r="F127" s="408" t="str">
        <f>'[1]משתתפים '!G127</f>
        <v>אין</v>
      </c>
      <c r="G127" s="447">
        <f>'[1]משתתפים '!H127</f>
        <v>0</v>
      </c>
    </row>
    <row r="128" spans="1:26">
      <c r="A128" s="420">
        <f>'[1]משתתפים '!B128</f>
        <v>0</v>
      </c>
      <c r="B128" s="387">
        <f>'[1]משתתפים '!C128</f>
        <v>0</v>
      </c>
      <c r="C128" s="420">
        <f>'[1]משתתפים '!D128</f>
        <v>0</v>
      </c>
      <c r="D128" s="420">
        <f>'[1]משתתפים '!E128</f>
        <v>0</v>
      </c>
      <c r="E128" s="420">
        <f>'[1]משתתפים '!F128</f>
        <v>0</v>
      </c>
      <c r="F128" s="408" t="str">
        <f>'[1]משתתפים '!G128</f>
        <v>אין</v>
      </c>
      <c r="G128" s="447">
        <f>'[1]משתתפים '!H128</f>
        <v>0</v>
      </c>
      <c r="I128" s="111"/>
    </row>
    <row r="129" spans="1:7">
      <c r="A129" s="417">
        <f>'[1]משתתפים '!B129</f>
        <v>0</v>
      </c>
      <c r="B129" s="387">
        <f>'[1]משתתפים '!C129</f>
        <v>0</v>
      </c>
      <c r="C129" s="420">
        <f>'[1]משתתפים '!D129</f>
        <v>0</v>
      </c>
      <c r="D129" s="420">
        <f>'[1]משתתפים '!E129</f>
        <v>0</v>
      </c>
      <c r="E129" s="417">
        <f>'[1]משתתפים '!F129</f>
        <v>0</v>
      </c>
      <c r="F129" s="408" t="str">
        <f>'[1]משתתפים '!G129</f>
        <v>אין</v>
      </c>
      <c r="G129" s="447">
        <f>'[1]משתתפים '!H129</f>
        <v>0</v>
      </c>
    </row>
    <row r="130" spans="1:7">
      <c r="A130" s="420">
        <f>'[1]משתתפים '!B130</f>
        <v>0</v>
      </c>
      <c r="B130" s="387">
        <f>'[1]משתתפים '!C130</f>
        <v>0</v>
      </c>
      <c r="C130" s="420">
        <f>'[1]משתתפים '!D130</f>
        <v>0</v>
      </c>
      <c r="D130" s="420">
        <f>'[1]משתתפים '!E130</f>
        <v>0</v>
      </c>
      <c r="E130" s="420">
        <f>'[1]משתתפים '!F130</f>
        <v>0</v>
      </c>
      <c r="F130" s="408" t="str">
        <f>'[1]משתתפים '!G130</f>
        <v>אין</v>
      </c>
      <c r="G130" s="447">
        <f>'[1]משתתפים '!H130</f>
        <v>0</v>
      </c>
    </row>
    <row r="131" spans="1:7">
      <c r="A131" s="418">
        <f>'[1]משתתפים '!B131</f>
        <v>0</v>
      </c>
      <c r="B131" s="387">
        <f>'[1]משתתפים '!C131</f>
        <v>0</v>
      </c>
      <c r="C131" s="418">
        <f>'[1]משתתפים '!D131</f>
        <v>0</v>
      </c>
      <c r="D131" s="418">
        <f>'[1]משתתפים '!E131</f>
        <v>0</v>
      </c>
      <c r="E131" s="418">
        <f>'[1]משתתפים '!F131</f>
        <v>0</v>
      </c>
      <c r="F131" s="649" t="str">
        <f>'[1]משתתפים '!G131</f>
        <v>אין</v>
      </c>
      <c r="G131" s="447">
        <f>'[1]משתתפים '!H131</f>
        <v>0</v>
      </c>
    </row>
    <row r="132" spans="1:7">
      <c r="A132" s="112">
        <f>'[1]משתתפים '!B132</f>
        <v>0</v>
      </c>
      <c r="B132" s="387">
        <f>'[1]משתתפים '!C132</f>
        <v>0</v>
      </c>
      <c r="C132" s="112">
        <f>'[1]משתתפים '!D132</f>
        <v>0</v>
      </c>
      <c r="D132" s="393">
        <f>'[1]משתתפים '!E132</f>
        <v>0</v>
      </c>
      <c r="E132" s="648">
        <f>'[1]משתתפים '!F132</f>
        <v>0</v>
      </c>
      <c r="F132" s="649" t="str">
        <f>'[1]משתתפים '!G132</f>
        <v>אין</v>
      </c>
      <c r="G132" s="447">
        <f>'[1]משתתפים '!H132</f>
        <v>0</v>
      </c>
    </row>
    <row r="133" spans="1:7">
      <c r="A133" s="112">
        <f>'[1]משתתפים '!B133</f>
        <v>0</v>
      </c>
      <c r="B133" s="387">
        <f>'[1]משתתפים '!C133</f>
        <v>0</v>
      </c>
      <c r="C133" s="112">
        <f>'[1]משתתפים '!D133</f>
        <v>0</v>
      </c>
      <c r="D133" s="393">
        <f>'[1]משתתפים '!E133</f>
        <v>0</v>
      </c>
      <c r="E133" s="648">
        <f>'[1]משתתפים '!F133</f>
        <v>0</v>
      </c>
      <c r="F133" s="649" t="str">
        <f>'[1]משתתפים '!G133</f>
        <v>אין</v>
      </c>
      <c r="G133" s="447">
        <f>'[1]משתתפים '!H133</f>
        <v>0</v>
      </c>
    </row>
    <row r="134" spans="1:7">
      <c r="A134" s="112">
        <f>'[1]משתתפים '!B134</f>
        <v>0</v>
      </c>
      <c r="B134" s="387">
        <f>'[1]משתתפים '!C134</f>
        <v>0</v>
      </c>
      <c r="C134" s="112">
        <f>'[1]משתתפים '!D134</f>
        <v>0</v>
      </c>
      <c r="D134" s="393">
        <f>'[1]משתתפים '!E134</f>
        <v>0</v>
      </c>
      <c r="E134" s="648">
        <f>'[1]משתתפים '!F134</f>
        <v>0</v>
      </c>
      <c r="F134" s="649" t="str">
        <f>'[1]משתתפים '!G134</f>
        <v>אין</v>
      </c>
      <c r="G134" s="447">
        <f>'[1]משתתפים '!H134</f>
        <v>0</v>
      </c>
    </row>
    <row r="135" spans="1:7">
      <c r="A135" s="458" t="str">
        <f>'[1]משתתפים '!B135</f>
        <v>ת.ז</v>
      </c>
      <c r="B135" s="693" t="str">
        <f>'[1]משתתפים '!C135</f>
        <v>שם השחקן</v>
      </c>
      <c r="C135" s="693" t="str">
        <f>'[1]משתתפים '!D135</f>
        <v>ת. לידה</v>
      </c>
      <c r="D135" s="458" t="str">
        <f>'[1]משתתפים '!E135</f>
        <v>מועדון</v>
      </c>
      <c r="E135" s="459" t="str">
        <f>'[1]משתתפים '!F135</f>
        <v>ת.ז</v>
      </c>
      <c r="F135" s="458" t="str">
        <f>'[1]משתתפים '!G135</f>
        <v>א. רפואי</v>
      </c>
      <c r="G135" s="459" t="str">
        <f>'[1]משתתפים '!H135</f>
        <v>ת. אישור</v>
      </c>
    </row>
    <row r="136" spans="1:7">
      <c r="A136" s="506">
        <f>'[1]משתתפים '!B136</f>
        <v>215033234</v>
      </c>
      <c r="B136" s="387" t="str">
        <f>'[1]משתתפים '!C136</f>
        <v>בקלצ'יוק דיאנה</v>
      </c>
      <c r="C136" s="506">
        <f>'[1]משתתפים '!D136</f>
        <v>2004</v>
      </c>
      <c r="D136" s="477" t="str">
        <f>'[1]משתתפים '!E136</f>
        <v>גני אביב ד.צ</v>
      </c>
      <c r="E136" s="507">
        <f>'[1]משתתפים '!F136</f>
        <v>215033234</v>
      </c>
      <c r="F136" s="413" t="str">
        <f>'[1]משתתפים '!G136</f>
        <v>אין</v>
      </c>
      <c r="G136" s="447">
        <f>'[1]משתתפים '!H136</f>
        <v>0</v>
      </c>
    </row>
    <row r="137" spans="1:7">
      <c r="A137" s="506">
        <f>'[1]משתתפים '!B137</f>
        <v>68273507</v>
      </c>
      <c r="B137" s="387" t="str">
        <f>'[1]משתתפים '!C137</f>
        <v>דרור יואב</v>
      </c>
      <c r="C137" s="506">
        <f>'[1]משתתפים '!D137</f>
        <v>1947</v>
      </c>
      <c r="D137" s="477" t="str">
        <f>'[1]משתתפים '!E137</f>
        <v>גני אביב</v>
      </c>
      <c r="E137" s="507">
        <f>'[1]משתתפים '!F137</f>
        <v>68273507</v>
      </c>
      <c r="F137" s="413" t="str">
        <f>'[1]משתתפים '!G137</f>
        <v>אין</v>
      </c>
      <c r="G137" s="447">
        <f>'[1]משתתפים '!H137</f>
        <v>0</v>
      </c>
    </row>
    <row r="138" spans="1:7">
      <c r="A138" s="506">
        <f>'[1]משתתפים '!B138</f>
        <v>215982232</v>
      </c>
      <c r="B138" s="387" t="str">
        <f>'[1]משתתפים '!C138</f>
        <v>מחפוד אופק</v>
      </c>
      <c r="C138" s="506">
        <f>'[1]משתתפים '!D138</f>
        <v>2006</v>
      </c>
      <c r="D138" s="477" t="str">
        <f>'[1]משתתפים '!E138</f>
        <v>גני אביב ד.צ</v>
      </c>
      <c r="E138" s="507">
        <f>'[1]משתתפים '!F138</f>
        <v>215982232</v>
      </c>
      <c r="F138" s="413" t="str">
        <f>'[1]משתתפים '!G138</f>
        <v>אין</v>
      </c>
      <c r="G138" s="447">
        <f>'[1]משתתפים '!H138</f>
        <v>0</v>
      </c>
    </row>
    <row r="139" spans="1:7">
      <c r="A139" s="421">
        <f>'[1]משתתפים '!B139</f>
        <v>323099176</v>
      </c>
      <c r="B139" s="387" t="str">
        <f>'[1]משתתפים '!C139</f>
        <v>פרץ רון</v>
      </c>
      <c r="C139" s="506">
        <f>'[1]משתתפים '!D139</f>
        <v>2002</v>
      </c>
      <c r="D139" s="555" t="str">
        <f>'[1]משתתפים '!E139</f>
        <v>גני אביב ד.צ</v>
      </c>
      <c r="E139" s="507">
        <f>'[1]משתתפים '!F139</f>
        <v>323099176</v>
      </c>
      <c r="F139" s="413" t="str">
        <f>'[1]משתתפים '!G139</f>
        <v>אין</v>
      </c>
      <c r="G139" s="447">
        <f>'[1]משתתפים '!H139</f>
        <v>0</v>
      </c>
    </row>
    <row r="140" spans="1:7">
      <c r="A140" s="506">
        <f>'[1]משתתפים '!B140</f>
        <v>213479132</v>
      </c>
      <c r="B140" s="387" t="str">
        <f>'[1]משתתפים '!C140</f>
        <v>קורסונסקי נוי</v>
      </c>
      <c r="C140" s="506">
        <f>'[1]משתתפים '!D140</f>
        <v>2002</v>
      </c>
      <c r="D140" s="555" t="str">
        <f>'[1]משתתפים '!E140</f>
        <v>גני אביב ד.צ</v>
      </c>
      <c r="E140" s="507">
        <f>'[1]משתתפים '!F140</f>
        <v>213479132</v>
      </c>
      <c r="F140" s="413" t="str">
        <f>'[1]משתתפים '!G140</f>
        <v>אין</v>
      </c>
      <c r="G140" s="447">
        <f>'[1]משתתפים '!H140</f>
        <v>0</v>
      </c>
    </row>
    <row r="141" spans="1:7">
      <c r="A141" s="506">
        <f>'[1]משתתפים '!B141</f>
        <v>214630204</v>
      </c>
      <c r="B141" s="387" t="str">
        <f>'[1]משתתפים '!C141</f>
        <v>שפיגל עידן</v>
      </c>
      <c r="C141" s="506">
        <f>'[1]משתתפים '!D141</f>
        <v>2004</v>
      </c>
      <c r="D141" s="555" t="str">
        <f>'[1]משתתפים '!E141</f>
        <v>גני אביב ד.צ</v>
      </c>
      <c r="E141" s="507">
        <f>'[1]משתתפים '!F141</f>
        <v>214630204</v>
      </c>
      <c r="F141" s="413" t="str">
        <f>'[1]משתתפים '!G141</f>
        <v>אין</v>
      </c>
      <c r="G141" s="447">
        <f>'[1]משתתפים '!H141</f>
        <v>0</v>
      </c>
    </row>
    <row r="142" spans="1:7">
      <c r="A142" s="421">
        <f>'[1]משתתפים '!B142</f>
        <v>216495382</v>
      </c>
      <c r="B142" s="387" t="str">
        <f>'[1]משתתפים '!C142</f>
        <v>שפיגל עמית</v>
      </c>
      <c r="C142" s="506">
        <f>'[1]משתתפים '!D142</f>
        <v>2007</v>
      </c>
      <c r="D142" s="555" t="str">
        <f>'[1]משתתפים '!E142</f>
        <v>גני אביב ד.צ</v>
      </c>
      <c r="E142" s="507">
        <f>'[1]משתתפים '!F142</f>
        <v>216495382</v>
      </c>
      <c r="F142" s="413" t="str">
        <f>'[1]משתתפים '!G142</f>
        <v>אין</v>
      </c>
      <c r="G142" s="447">
        <f>'[1]משתתפים '!H142</f>
        <v>0</v>
      </c>
    </row>
    <row r="143" spans="1:7">
      <c r="A143" s="506">
        <f>'[1]משתתפים '!B143</f>
        <v>0</v>
      </c>
      <c r="B143" s="387">
        <f>'[1]משתתפים '!C143</f>
        <v>0</v>
      </c>
      <c r="C143" s="422">
        <f>'[1]משתתפים '!D143</f>
        <v>0</v>
      </c>
      <c r="D143" s="422">
        <f>'[1]משתתפים '!E143</f>
        <v>0</v>
      </c>
      <c r="E143" s="507">
        <f>'[1]משתתפים '!F143</f>
        <v>0</v>
      </c>
      <c r="F143" s="413" t="str">
        <f>'[1]משתתפים '!G143</f>
        <v>אין</v>
      </c>
      <c r="G143" s="447">
        <f>'[1]משתתפים '!H143</f>
        <v>0</v>
      </c>
    </row>
    <row r="144" spans="1:7">
      <c r="A144" s="506">
        <f>'[1]משתתפים '!B144</f>
        <v>0</v>
      </c>
      <c r="B144" s="387">
        <f>'[1]משתתפים '!C144</f>
        <v>0</v>
      </c>
      <c r="C144" s="422">
        <f>'[1]משתתפים '!D144</f>
        <v>0</v>
      </c>
      <c r="D144" s="422">
        <f>'[1]משתתפים '!E144</f>
        <v>0</v>
      </c>
      <c r="E144" s="507">
        <f>'[1]משתתפים '!F144</f>
        <v>0</v>
      </c>
      <c r="F144" s="413" t="str">
        <f>'[1]משתתפים '!G144</f>
        <v>אין</v>
      </c>
      <c r="G144" s="447">
        <f>'[1]משתתפים '!H144</f>
        <v>0</v>
      </c>
    </row>
    <row r="145" spans="1:18">
      <c r="A145" s="421">
        <f>'[1]משתתפים '!B145</f>
        <v>0</v>
      </c>
      <c r="B145" s="387">
        <f>'[1]משתתפים '!C145</f>
        <v>0</v>
      </c>
      <c r="C145" s="422">
        <f>'[1]משתתפים '!D145</f>
        <v>0</v>
      </c>
      <c r="D145" s="422">
        <f>'[1]משתתפים '!E145</f>
        <v>0</v>
      </c>
      <c r="E145" s="507">
        <f>'[1]משתתפים '!F145</f>
        <v>0</v>
      </c>
      <c r="F145" s="413" t="str">
        <f>'[1]משתתפים '!G145</f>
        <v>אין</v>
      </c>
      <c r="G145" s="447">
        <f>'[1]משתתפים '!H145</f>
        <v>0</v>
      </c>
    </row>
    <row r="146" spans="1:18">
      <c r="A146" s="506">
        <f>'[1]משתתפים '!B146</f>
        <v>0</v>
      </c>
      <c r="B146" s="387">
        <f>'[1]משתתפים '!C146</f>
        <v>0</v>
      </c>
      <c r="C146" s="422">
        <f>'[1]משתתפים '!D146</f>
        <v>0</v>
      </c>
      <c r="D146" s="422">
        <f>'[1]משתתפים '!E146</f>
        <v>0</v>
      </c>
      <c r="E146" s="507">
        <f>'[1]משתתפים '!F146</f>
        <v>0</v>
      </c>
      <c r="F146" s="413" t="str">
        <f>'[1]משתתפים '!G146</f>
        <v>אין</v>
      </c>
      <c r="G146" s="447">
        <f>'[1]משתתפים '!H146</f>
        <v>0</v>
      </c>
    </row>
    <row r="147" spans="1:18">
      <c r="A147" s="506">
        <f>'[1]משתתפים '!B147</f>
        <v>0</v>
      </c>
      <c r="B147" s="387">
        <f>'[1]משתתפים '!C147</f>
        <v>0</v>
      </c>
      <c r="C147" s="422">
        <f>'[1]משתתפים '!D147</f>
        <v>0</v>
      </c>
      <c r="D147" s="422">
        <f>'[1]משתתפים '!E147</f>
        <v>0</v>
      </c>
      <c r="E147" s="507">
        <f>'[1]משתתפים '!F147</f>
        <v>0</v>
      </c>
      <c r="F147" s="413" t="str">
        <f>'[1]משתתפים '!G147</f>
        <v>אין</v>
      </c>
      <c r="G147" s="447">
        <f>'[1]משתתפים '!H147</f>
        <v>0</v>
      </c>
    </row>
    <row r="148" spans="1:18">
      <c r="A148" s="421">
        <f>'[1]משתתפים '!B148</f>
        <v>0</v>
      </c>
      <c r="B148" s="387">
        <f>'[1]משתתפים '!C148</f>
        <v>0</v>
      </c>
      <c r="C148" s="422">
        <f>'[1]משתתפים '!D148</f>
        <v>0</v>
      </c>
      <c r="D148" s="422">
        <f>'[1]משתתפים '!E148</f>
        <v>0</v>
      </c>
      <c r="E148" s="507">
        <f>'[1]משתתפים '!F148</f>
        <v>0</v>
      </c>
      <c r="F148" s="413" t="str">
        <f>'[1]משתתפים '!G148</f>
        <v>אין</v>
      </c>
      <c r="G148" s="447">
        <f>'[1]משתתפים '!H148</f>
        <v>0</v>
      </c>
    </row>
    <row r="149" spans="1:18">
      <c r="A149" s="506">
        <f>'[1]משתתפים '!B149</f>
        <v>0</v>
      </c>
      <c r="B149" s="387">
        <f>'[1]משתתפים '!C149</f>
        <v>0</v>
      </c>
      <c r="C149" s="422">
        <f>'[1]משתתפים '!D149</f>
        <v>0</v>
      </c>
      <c r="D149" s="422">
        <f>'[1]משתתפים '!E149</f>
        <v>0</v>
      </c>
      <c r="E149" s="507">
        <f>'[1]משתתפים '!F149</f>
        <v>0</v>
      </c>
      <c r="F149" s="413" t="str">
        <f>'[1]משתתפים '!G149</f>
        <v>אין</v>
      </c>
      <c r="G149" s="447">
        <f>'[1]משתתפים '!H149</f>
        <v>0</v>
      </c>
    </row>
    <row r="150" spans="1:18">
      <c r="A150" s="506">
        <f>'[1]משתתפים '!B150</f>
        <v>0</v>
      </c>
      <c r="B150" s="387">
        <f>'[1]משתתפים '!C150</f>
        <v>0</v>
      </c>
      <c r="C150" s="422">
        <f>'[1]משתתפים '!D150</f>
        <v>0</v>
      </c>
      <c r="D150" s="422">
        <f>'[1]משתתפים '!E150</f>
        <v>0</v>
      </c>
      <c r="E150" s="507">
        <f>'[1]משתתפים '!F150</f>
        <v>0</v>
      </c>
      <c r="F150" s="413" t="str">
        <f>'[1]משתתפים '!G150</f>
        <v>אין</v>
      </c>
      <c r="G150" s="447">
        <f>'[1]משתתפים '!H150</f>
        <v>0</v>
      </c>
    </row>
    <row r="151" spans="1:18">
      <c r="A151" s="421">
        <f>'[1]משתתפים '!B151</f>
        <v>0</v>
      </c>
      <c r="B151" s="387">
        <f>'[1]משתתפים '!C151</f>
        <v>0</v>
      </c>
      <c r="C151" s="422">
        <f>'[1]משתתפים '!D151</f>
        <v>0</v>
      </c>
      <c r="D151" s="422">
        <f>'[1]משתתפים '!E151</f>
        <v>0</v>
      </c>
      <c r="E151" s="507">
        <f>'[1]משתתפים '!F151</f>
        <v>0</v>
      </c>
      <c r="F151" s="413" t="str">
        <f>'[1]משתתפים '!G151</f>
        <v>אין</v>
      </c>
      <c r="G151" s="447">
        <f>'[1]משתתפים '!H151</f>
        <v>0</v>
      </c>
    </row>
    <row r="152" spans="1:18">
      <c r="A152" s="506">
        <f>'[1]משתתפים '!B152</f>
        <v>0</v>
      </c>
      <c r="B152" s="387">
        <f>'[1]משתתפים '!C152</f>
        <v>0</v>
      </c>
      <c r="C152" s="422">
        <f>'[1]משתתפים '!D152</f>
        <v>0</v>
      </c>
      <c r="D152" s="422">
        <f>'[1]משתתפים '!E152</f>
        <v>0</v>
      </c>
      <c r="E152" s="507">
        <f>'[1]משתתפים '!F152</f>
        <v>0</v>
      </c>
      <c r="F152" s="413" t="str">
        <f>'[1]משתתפים '!G152</f>
        <v>אין</v>
      </c>
      <c r="G152" s="447">
        <f>'[1]משתתפים '!H152</f>
        <v>0</v>
      </c>
    </row>
    <row r="153" spans="1:18">
      <c r="A153" s="458" t="str">
        <f>'[1]משתתפים '!B153</f>
        <v>מס' ת.ז.</v>
      </c>
      <c r="B153" s="693" t="str">
        <f>'[1]משתתפים '!C153</f>
        <v>שם הספורטאי/ת</v>
      </c>
      <c r="C153" s="693" t="str">
        <f>'[1]משתתפים '!D153</f>
        <v>שנת 
לידה</v>
      </c>
      <c r="D153" s="458" t="str">
        <f>'[1]משתתפים '!E153</f>
        <v>שם האגודה</v>
      </c>
      <c r="E153" s="459" t="str">
        <f>'[1]משתתפים '!F153</f>
        <v>מס' ת.ז.</v>
      </c>
      <c r="F153" s="458" t="str">
        <f>'[1]משתתפים '!G153</f>
        <v>אישור רפואי</v>
      </c>
      <c r="G153" s="459" t="str">
        <f>'[1]משתתפים '!H153</f>
        <v xml:space="preserve">תאריך </v>
      </c>
    </row>
    <row r="154" spans="1:18">
      <c r="A154" s="387">
        <f>'[1]משתתפים '!B154</f>
        <v>54537618</v>
      </c>
      <c r="B154" s="387" t="str">
        <f>'[1]משתתפים '!C154</f>
        <v>אשכנזי אביב</v>
      </c>
      <c r="C154" s="387">
        <f>'[1]משתתפים '!D154</f>
        <v>1956</v>
      </c>
      <c r="D154" s="387" t="str">
        <f>'[1]משתתפים '!E154</f>
        <v>הרצליה</v>
      </c>
      <c r="E154" s="387">
        <f>'[1]משתתפים '!F154</f>
        <v>54537618</v>
      </c>
      <c r="F154" s="413" t="str">
        <f>'[1]משתתפים '!G154</f>
        <v>יש</v>
      </c>
      <c r="G154" s="447">
        <f>'[1]משתתפים '!H154</f>
        <v>44819</v>
      </c>
    </row>
    <row r="155" spans="1:18">
      <c r="A155" s="387">
        <f>'[1]משתתפים '!B155</f>
        <v>56156276</v>
      </c>
      <c r="B155" s="387" t="str">
        <f>'[1]משתתפים '!C155</f>
        <v>אשכנזי אסתר</v>
      </c>
      <c r="C155" s="387">
        <f>'[1]משתתפים '!D155</f>
        <v>1959</v>
      </c>
      <c r="D155" s="387" t="str">
        <f>'[1]משתתפים '!E155</f>
        <v>הרצליה</v>
      </c>
      <c r="E155" s="387">
        <f>'[1]משתתפים '!F155</f>
        <v>56156276</v>
      </c>
      <c r="F155" s="413" t="str">
        <f>'[1]משתתפים '!G155</f>
        <v>אין</v>
      </c>
      <c r="G155" s="447">
        <f>'[1]משתתפים '!H155</f>
        <v>0</v>
      </c>
    </row>
    <row r="156" spans="1:18">
      <c r="A156" s="539" t="str">
        <f>'[1]משתתפים '!B156</f>
        <v>065314387</v>
      </c>
      <c r="B156" s="387" t="str">
        <f>'[1]משתתפים '!C156</f>
        <v>גדניר מקס</v>
      </c>
      <c r="C156" s="387">
        <f>'[1]משתתפים '!D156</f>
        <v>1945</v>
      </c>
      <c r="D156" s="555" t="str">
        <f>'[1]משתתפים '!E156</f>
        <v>הרצליה</v>
      </c>
      <c r="E156" s="555" t="str">
        <f>'[1]משתתפים '!F156</f>
        <v>065314387</v>
      </c>
      <c r="F156" s="413" t="str">
        <f>'[1]משתתפים '!G156</f>
        <v>אין</v>
      </c>
      <c r="G156" s="447">
        <f>'[1]משתתפים '!H156</f>
        <v>0</v>
      </c>
    </row>
    <row r="157" spans="1:18">
      <c r="A157" s="554" t="str">
        <f>'[1]משתתפים '!B157</f>
        <v>030380828</v>
      </c>
      <c r="B157" s="387" t="str">
        <f>'[1]משתתפים '!C157</f>
        <v>גלפז משה</v>
      </c>
      <c r="C157" s="387">
        <f>'[1]משתתפים '!D157</f>
        <v>1949</v>
      </c>
      <c r="D157" s="555" t="str">
        <f>'[1]משתתפים '!E157</f>
        <v>הרצליה</v>
      </c>
      <c r="E157" s="555" t="str">
        <f>'[1]משתתפים '!F157</f>
        <v>030380828</v>
      </c>
      <c r="F157" s="413" t="str">
        <f>'[1]משתתפים '!G157</f>
        <v>אין</v>
      </c>
      <c r="G157" s="447">
        <f>'[1]משתתפים '!H157</f>
        <v>0</v>
      </c>
    </row>
    <row r="158" spans="1:18">
      <c r="A158" s="650" t="str">
        <f>'[1]משתתפים '!B158</f>
        <v>056181233</v>
      </c>
      <c r="B158" s="463" t="str">
        <f>'[1]משתתפים '!C158</f>
        <v>גרציאן משה</v>
      </c>
      <c r="C158" s="463">
        <f>'[1]משתתפים '!D158</f>
        <v>1959</v>
      </c>
      <c r="D158" s="651" t="str">
        <f>'[1]משתתפים '!E158</f>
        <v>הרצליה</v>
      </c>
      <c r="E158" s="651" t="str">
        <f>'[1]משתתפים '!F158</f>
        <v>056181233</v>
      </c>
      <c r="F158" s="408" t="str">
        <f>'[1]משתתפים '!G158</f>
        <v>אין</v>
      </c>
      <c r="G158" s="460">
        <f>'[1]משתתפים '!H158</f>
        <v>0</v>
      </c>
      <c r="M158" s="76"/>
      <c r="N158" s="76"/>
      <c r="O158" s="76"/>
      <c r="P158" s="76"/>
      <c r="Q158" s="76"/>
      <c r="R158" s="76"/>
    </row>
    <row r="159" spans="1:18">
      <c r="A159" s="652" t="str">
        <f>'[1]משתתפים '!B159</f>
        <v>004046371</v>
      </c>
      <c r="B159" s="463" t="str">
        <f>'[1]משתתפים '!C159</f>
        <v>מני אלי</v>
      </c>
      <c r="C159" s="463">
        <f>'[1]משתתפים '!D159</f>
        <v>1947</v>
      </c>
      <c r="D159" s="651" t="str">
        <f>'[1]משתתפים '!E159</f>
        <v>הרצליה</v>
      </c>
      <c r="E159" s="651" t="str">
        <f>'[1]משתתפים '!F159</f>
        <v>004046371</v>
      </c>
      <c r="F159" s="408" t="str">
        <f>'[1]משתתפים '!G159</f>
        <v>אין</v>
      </c>
      <c r="G159" s="460">
        <f>'[1]משתתפים '!H159</f>
        <v>0</v>
      </c>
    </row>
    <row r="160" spans="1:18">
      <c r="A160" s="651" t="str">
        <f>'[1]משתתפים '!B160</f>
        <v>010981769</v>
      </c>
      <c r="B160" s="463" t="str">
        <f>'[1]משתתפים '!C160</f>
        <v>מרקמן אריק</v>
      </c>
      <c r="C160" s="463">
        <f>'[1]משתתפים '!D160</f>
        <v>1944</v>
      </c>
      <c r="D160" s="651" t="str">
        <f>'[1]משתתפים '!E160</f>
        <v>הרצליה</v>
      </c>
      <c r="E160" s="651" t="str">
        <f>'[1]משתתפים '!F160</f>
        <v>010981769</v>
      </c>
      <c r="F160" s="408" t="str">
        <f>'[1]משתתפים '!G160</f>
        <v>אין</v>
      </c>
      <c r="G160" s="460">
        <f>'[1]משתתפים '!H160</f>
        <v>0</v>
      </c>
    </row>
    <row r="161" spans="1:29">
      <c r="A161" s="651" t="str">
        <f>'[1]משתתפים '!B161</f>
        <v>003052834</v>
      </c>
      <c r="B161" s="463" t="str">
        <f>'[1]משתתפים '!C161</f>
        <v>פרי אהרון</v>
      </c>
      <c r="C161" s="463">
        <f>'[1]משתתפים '!D161</f>
        <v>1947</v>
      </c>
      <c r="D161" s="651" t="str">
        <f>'[1]משתתפים '!E161</f>
        <v>הרצליה</v>
      </c>
      <c r="E161" s="651" t="str">
        <f>'[1]משתתפים '!F161</f>
        <v>003052834</v>
      </c>
      <c r="F161" s="408" t="str">
        <f>'[1]משתתפים '!G161</f>
        <v>אין</v>
      </c>
      <c r="G161" s="460">
        <f>'[1]משתתפים '!H161</f>
        <v>0</v>
      </c>
    </row>
    <row r="162" spans="1:29">
      <c r="A162" s="651" t="str">
        <f>'[1]משתתפים '!B162</f>
        <v>050702356</v>
      </c>
      <c r="B162" s="463" t="str">
        <f>'[1]משתתפים '!C162</f>
        <v>פרנקל ידין</v>
      </c>
      <c r="C162" s="463">
        <f>'[1]משתתפים '!D162</f>
        <v>1951</v>
      </c>
      <c r="D162" s="651" t="str">
        <f>'[1]משתתפים '!E162</f>
        <v>הרצליה</v>
      </c>
      <c r="E162" s="651" t="str">
        <f>'[1]משתתפים '!F162</f>
        <v>050702356</v>
      </c>
      <c r="F162" s="408" t="str">
        <f>'[1]משתתפים '!G162</f>
        <v>אין</v>
      </c>
      <c r="G162" s="460">
        <f>'[1]משתתפים '!H162</f>
        <v>0</v>
      </c>
      <c r="M162" s="113"/>
      <c r="N162" s="114"/>
      <c r="O162" s="115"/>
      <c r="P162" s="115"/>
      <c r="Q162" s="115"/>
      <c r="R162" s="91"/>
    </row>
    <row r="163" spans="1:29">
      <c r="A163" s="463" t="str">
        <f>'[1]משתתפים '!B163</f>
        <v>062997648</v>
      </c>
      <c r="B163" s="463" t="str">
        <f>'[1]משתתפים '!C163</f>
        <v>פרץ רפי</v>
      </c>
      <c r="C163" s="463">
        <f>'[1]משתתפים '!D163</f>
        <v>1943</v>
      </c>
      <c r="D163" s="463" t="str">
        <f>'[1]משתתפים '!E163</f>
        <v>הרצליה</v>
      </c>
      <c r="E163" s="463" t="str">
        <f>'[1]משתתפים '!F163</f>
        <v>062997648</v>
      </c>
      <c r="F163" s="408" t="str">
        <f>'[1]משתתפים '!G163</f>
        <v>אין</v>
      </c>
      <c r="G163" s="460">
        <f>'[1]משתתפים '!H163</f>
        <v>0</v>
      </c>
      <c r="M163" s="116"/>
      <c r="N163" s="114"/>
      <c r="O163" s="115"/>
      <c r="P163" s="115"/>
      <c r="Q163" s="115"/>
      <c r="R163" s="91"/>
    </row>
    <row r="164" spans="1:29">
      <c r="A164" s="463" t="str">
        <f>'[1]משתתפים '!B164</f>
        <v>050351063</v>
      </c>
      <c r="B164" s="463" t="str">
        <f>'[1]משתתפים '!C164</f>
        <v>קטלן אהרון</v>
      </c>
      <c r="C164" s="463">
        <f>'[1]משתתפים '!D164</f>
        <v>1951</v>
      </c>
      <c r="D164" s="463" t="str">
        <f>'[1]משתתפים '!E164</f>
        <v>הרצליה</v>
      </c>
      <c r="E164" s="463" t="str">
        <f>'[1]משתתפים '!F164</f>
        <v>050351063</v>
      </c>
      <c r="F164" s="408" t="str">
        <f>'[1]משתתפים '!G164</f>
        <v>אין</v>
      </c>
      <c r="G164" s="460">
        <f>'[1]משתתפים '!H164</f>
        <v>0</v>
      </c>
      <c r="M164" s="76"/>
      <c r="N164" s="76"/>
      <c r="O164" s="76"/>
      <c r="P164" s="76"/>
      <c r="Q164" s="76"/>
      <c r="R164" s="76"/>
    </row>
    <row r="165" spans="1:29">
      <c r="A165" s="653" t="str">
        <f>'[1]משתתפים '!B165</f>
        <v>042921981</v>
      </c>
      <c r="B165" s="463" t="str">
        <f>'[1]משתתפים '!C165</f>
        <v>רויטמן דב</v>
      </c>
      <c r="C165" s="463">
        <f>'[1]משתתפים '!D165</f>
        <v>1946</v>
      </c>
      <c r="D165" s="651" t="str">
        <f>'[1]משתתפים '!E165</f>
        <v>הרצליה</v>
      </c>
      <c r="E165" s="651" t="str">
        <f>'[1]משתתפים '!F165</f>
        <v>042921981</v>
      </c>
      <c r="F165" s="408" t="str">
        <f>'[1]משתתפים '!G165</f>
        <v>אין</v>
      </c>
      <c r="G165" s="460">
        <f>'[1]משתתפים '!H165</f>
        <v>0</v>
      </c>
    </row>
    <row r="166" spans="1:29">
      <c r="A166" s="654" t="str">
        <f>'[1]משתתפים '!B166</f>
        <v>064347719</v>
      </c>
      <c r="B166" s="463" t="str">
        <f>'[1]משתתפים '!C166</f>
        <v>שדה ג'ו</v>
      </c>
      <c r="C166" s="463">
        <f>'[1]משתתפים '!D166</f>
        <v>1936</v>
      </c>
      <c r="D166" s="651" t="str">
        <f>'[1]משתתפים '!E166</f>
        <v>הרצליה</v>
      </c>
      <c r="E166" s="651" t="str">
        <f>'[1]משתתפים '!F166</f>
        <v>064347719</v>
      </c>
      <c r="F166" s="408" t="str">
        <f>'[1]משתתפים '!G166</f>
        <v>אין</v>
      </c>
      <c r="G166" s="460">
        <f>'[1]משתתפים '!H166</f>
        <v>0</v>
      </c>
    </row>
    <row r="167" spans="1:29">
      <c r="A167" s="653" t="str">
        <f>'[1]משתתפים '!B167</f>
        <v>017407040</v>
      </c>
      <c r="B167" s="463" t="str">
        <f>'[1]משתתפים '!C167</f>
        <v>פייר טפירו ז'אן</v>
      </c>
      <c r="C167" s="463">
        <f>'[1]משתתפים '!D167</f>
        <v>1940</v>
      </c>
      <c r="D167" s="651" t="str">
        <f>'[1]משתתפים '!E167</f>
        <v>הרצליה</v>
      </c>
      <c r="E167" s="651" t="str">
        <f>'[1]משתתפים '!F167</f>
        <v>017407040</v>
      </c>
      <c r="F167" s="408" t="str">
        <f>'[1]משתתפים '!G167</f>
        <v>אין</v>
      </c>
      <c r="G167" s="460">
        <f>'[1]משתתפים '!H167</f>
        <v>0</v>
      </c>
    </row>
    <row r="168" spans="1:29">
      <c r="A168" s="650">
        <f>'[1]משתתפים '!B168</f>
        <v>0</v>
      </c>
      <c r="B168" s="463">
        <f>'[1]משתתפים '!C168</f>
        <v>0</v>
      </c>
      <c r="C168" s="463">
        <f>'[1]משתתפים '!D168</f>
        <v>0</v>
      </c>
      <c r="D168" s="463">
        <f>'[1]משתתפים '!E168</f>
        <v>0</v>
      </c>
      <c r="E168" s="463">
        <f>'[1]משתתפים '!F168</f>
        <v>0</v>
      </c>
      <c r="F168" s="408" t="str">
        <f>'[1]משתתפים '!G168</f>
        <v>אין</v>
      </c>
      <c r="G168" s="460">
        <f>'[1]משתתפים '!H168</f>
        <v>0</v>
      </c>
    </row>
    <row r="169" spans="1:29">
      <c r="A169" s="652">
        <f>'[1]משתתפים '!B169</f>
        <v>0</v>
      </c>
      <c r="B169" s="463">
        <f>'[1]משתתפים '!C169</f>
        <v>0</v>
      </c>
      <c r="C169" s="463">
        <f>'[1]משתתפים '!D169</f>
        <v>0</v>
      </c>
      <c r="D169" s="463">
        <f>'[1]משתתפים '!E169</f>
        <v>0</v>
      </c>
      <c r="E169" s="463">
        <f>'[1]משתתפים '!F169</f>
        <v>0</v>
      </c>
      <c r="F169" s="408" t="str">
        <f>'[1]משתתפים '!G169</f>
        <v>אין</v>
      </c>
      <c r="G169" s="460">
        <f>'[1]משתתפים '!H169</f>
        <v>0</v>
      </c>
    </row>
    <row r="170" spans="1:29">
      <c r="A170" s="655">
        <f>'[1]משתתפים '!B170</f>
        <v>0</v>
      </c>
      <c r="B170" s="463">
        <f>'[1]משתתפים '!C170</f>
        <v>0</v>
      </c>
      <c r="C170" s="463">
        <f>'[1]משתתפים '!D170</f>
        <v>0</v>
      </c>
      <c r="D170" s="463">
        <f>'[1]משתתפים '!E170</f>
        <v>0</v>
      </c>
      <c r="E170" s="463">
        <f>'[1]משתתפים '!F170</f>
        <v>0</v>
      </c>
      <c r="F170" s="408" t="str">
        <f>'[1]משתתפים '!G170</f>
        <v>אין</v>
      </c>
      <c r="G170" s="460">
        <f>'[1]משתתפים '!H170</f>
        <v>0</v>
      </c>
    </row>
    <row r="171" spans="1:29">
      <c r="A171" s="463">
        <f>'[1]משתתפים '!B171</f>
        <v>0</v>
      </c>
      <c r="B171" s="463">
        <f>'[1]משתתפים '!C171</f>
        <v>0</v>
      </c>
      <c r="C171" s="463">
        <f>'[1]משתתפים '!D171</f>
        <v>0</v>
      </c>
      <c r="D171" s="463">
        <f>'[1]משתתפים '!E171</f>
        <v>0</v>
      </c>
      <c r="E171" s="463">
        <f>'[1]משתתפים '!F171</f>
        <v>0</v>
      </c>
      <c r="F171" s="408" t="str">
        <f>'[1]משתתפים '!G171</f>
        <v>אין</v>
      </c>
      <c r="G171" s="460">
        <f>'[1]משתתפים '!H171</f>
        <v>0</v>
      </c>
    </row>
    <row r="172" spans="1:29">
      <c r="A172" s="650">
        <f>'[1]משתתפים '!B172</f>
        <v>0</v>
      </c>
      <c r="B172" s="463">
        <f>'[1]משתתפים '!C172</f>
        <v>0</v>
      </c>
      <c r="C172" s="463">
        <f>'[1]משתתפים '!D172</f>
        <v>0</v>
      </c>
      <c r="D172" s="463">
        <f>'[1]משתתפים '!E172</f>
        <v>0</v>
      </c>
      <c r="E172" s="463">
        <f>'[1]משתתפים '!F172</f>
        <v>0</v>
      </c>
      <c r="F172" s="408" t="str">
        <f>'[1]משתתפים '!G172</f>
        <v>אין</v>
      </c>
      <c r="G172" s="460">
        <f>'[1]משתתפים '!H172</f>
        <v>0</v>
      </c>
      <c r="I172" s="117"/>
      <c r="J172" s="118"/>
      <c r="K172" s="118"/>
      <c r="L172" s="118"/>
      <c r="M172" s="119"/>
      <c r="O172" s="118"/>
      <c r="P172" s="118"/>
      <c r="Q172" s="118"/>
      <c r="T172" s="118"/>
      <c r="U172" s="118"/>
      <c r="V172" s="118"/>
      <c r="X172" s="118"/>
      <c r="AC172" s="118"/>
    </row>
    <row r="173" spans="1:29">
      <c r="A173" s="653">
        <f>'[1]משתתפים '!B173</f>
        <v>0</v>
      </c>
      <c r="B173" s="463">
        <f>'[1]משתתפים '!C173</f>
        <v>0</v>
      </c>
      <c r="C173" s="463">
        <f>'[1]משתתפים '!D173</f>
        <v>0</v>
      </c>
      <c r="D173" s="463">
        <f>'[1]משתתפים '!E173</f>
        <v>0</v>
      </c>
      <c r="E173" s="463">
        <f>'[1]משתתפים '!F173</f>
        <v>0</v>
      </c>
      <c r="F173" s="408" t="str">
        <f>'[1]משתתפים '!G173</f>
        <v>אין</v>
      </c>
      <c r="G173" s="460">
        <f>'[1]משתתפים '!H173</f>
        <v>0</v>
      </c>
      <c r="I173" s="120"/>
      <c r="J173" s="121"/>
      <c r="K173" s="121"/>
      <c r="L173" s="121"/>
      <c r="M173" s="122"/>
      <c r="O173" s="121"/>
      <c r="P173" s="121"/>
      <c r="Q173" s="121"/>
      <c r="T173" s="121"/>
      <c r="U173" s="121"/>
      <c r="V173" s="121"/>
      <c r="X173" s="121"/>
      <c r="AC173" s="121"/>
    </row>
    <row r="174" spans="1:29">
      <c r="A174" s="650">
        <f>'[1]משתתפים '!B174</f>
        <v>0</v>
      </c>
      <c r="B174" s="463">
        <f>'[1]משתתפים '!C174</f>
        <v>0</v>
      </c>
      <c r="C174" s="463">
        <f>'[1]משתתפים '!D174</f>
        <v>0</v>
      </c>
      <c r="D174" s="463">
        <f>'[1]משתתפים '!E174</f>
        <v>0</v>
      </c>
      <c r="E174" s="463">
        <f>'[1]משתתפים '!F174</f>
        <v>0</v>
      </c>
      <c r="F174" s="408" t="str">
        <f>'[1]משתתפים '!G174</f>
        <v>אין</v>
      </c>
      <c r="G174" s="460">
        <f>'[1]משתתפים '!H174</f>
        <v>0</v>
      </c>
      <c r="I174" s="123"/>
      <c r="J174" s="121"/>
      <c r="K174" s="121"/>
      <c r="L174" s="121"/>
      <c r="M174" s="121"/>
      <c r="O174" s="121"/>
      <c r="P174" s="121"/>
      <c r="Q174" s="121"/>
      <c r="T174" s="121"/>
      <c r="U174" s="121"/>
      <c r="V174" s="121"/>
      <c r="X174" s="121"/>
      <c r="AC174" s="121"/>
    </row>
    <row r="175" spans="1:29">
      <c r="A175" s="652">
        <f>'[1]משתתפים '!B175</f>
        <v>0</v>
      </c>
      <c r="B175" s="463">
        <f>'[1]משתתפים '!C175</f>
        <v>0</v>
      </c>
      <c r="C175" s="463">
        <f>'[1]משתתפים '!D175</f>
        <v>0</v>
      </c>
      <c r="D175" s="463">
        <f>'[1]משתתפים '!E175</f>
        <v>0</v>
      </c>
      <c r="E175" s="463">
        <f>'[1]משתתפים '!F175</f>
        <v>0</v>
      </c>
      <c r="F175" s="408" t="str">
        <f>'[1]משתתפים '!G175</f>
        <v>אין</v>
      </c>
      <c r="G175" s="460">
        <f>'[1]משתתפים '!H175</f>
        <v>0</v>
      </c>
      <c r="I175" s="124"/>
      <c r="J175" s="114"/>
      <c r="K175" s="114"/>
      <c r="L175" s="114"/>
      <c r="M175" s="114"/>
      <c r="O175" s="114"/>
      <c r="P175" s="114"/>
      <c r="Q175" s="114"/>
      <c r="T175" s="114"/>
      <c r="U175" s="114"/>
      <c r="V175" s="114"/>
      <c r="X175" s="114"/>
      <c r="AC175" s="114"/>
    </row>
    <row r="176" spans="1:29">
      <c r="A176" s="463">
        <f>'[1]משתתפים '!B176</f>
        <v>0</v>
      </c>
      <c r="B176" s="463">
        <f>'[1]משתתפים '!C176</f>
        <v>0</v>
      </c>
      <c r="C176" s="463">
        <f>'[1]משתתפים '!D176</f>
        <v>0</v>
      </c>
      <c r="D176" s="463">
        <f>'[1]משתתפים '!E176</f>
        <v>0</v>
      </c>
      <c r="E176" s="463">
        <f>'[1]משתתפים '!F176</f>
        <v>0</v>
      </c>
      <c r="F176" s="408" t="str">
        <f>'[1]משתתפים '!G176</f>
        <v>אין</v>
      </c>
      <c r="G176" s="460">
        <f>'[1]משתתפים '!H176</f>
        <v>0</v>
      </c>
      <c r="I176" s="125"/>
      <c r="J176" s="114"/>
      <c r="K176" s="114"/>
      <c r="L176" s="114"/>
      <c r="M176" s="114"/>
      <c r="O176" s="114"/>
      <c r="P176" s="114"/>
      <c r="Q176" s="114"/>
      <c r="T176" s="114"/>
      <c r="U176" s="114"/>
      <c r="V176" s="114"/>
      <c r="X176" s="114"/>
      <c r="AC176" s="114"/>
    </row>
    <row r="177" spans="1:29">
      <c r="A177" s="458" t="str">
        <f>'[1]משתתפים '!B177</f>
        <v>מס' ת.ז.</v>
      </c>
      <c r="B177" s="693" t="str">
        <f>'[1]משתתפים '!C177</f>
        <v>שם הספורטאי/ת</v>
      </c>
      <c r="C177" s="693" t="str">
        <f>'[1]משתתפים '!D177</f>
        <v>שנת 
לידה</v>
      </c>
      <c r="D177" s="458" t="str">
        <f>'[1]משתתפים '!E177</f>
        <v>שם האגודה</v>
      </c>
      <c r="E177" s="459" t="str">
        <f>'[1]משתתפים '!F177</f>
        <v>מס' ת.ז.</v>
      </c>
      <c r="F177" s="458" t="str">
        <f>'[1]משתתפים '!G177</f>
        <v>אישור רפואי</v>
      </c>
      <c r="G177" s="459" t="str">
        <f>'[1]משתתפים '!H177</f>
        <v xml:space="preserve">תאריך </v>
      </c>
      <c r="I177" s="126"/>
      <c r="J177" s="127"/>
      <c r="K177" s="127"/>
      <c r="L177" s="127"/>
      <c r="M177" s="114"/>
      <c r="O177" s="127"/>
      <c r="P177" s="127"/>
      <c r="Q177" s="127"/>
      <c r="T177" s="127"/>
      <c r="U177" s="127"/>
      <c r="V177" s="127"/>
      <c r="X177" s="127"/>
      <c r="AC177" s="127"/>
    </row>
    <row r="178" spans="1:29">
      <c r="A178" s="650">
        <f>'[1]משתתפים '!B178</f>
        <v>0</v>
      </c>
      <c r="B178" s="463">
        <f>'[1]משתתפים '!C178</f>
        <v>0</v>
      </c>
      <c r="C178" s="651">
        <f>'[1]משתתפים '!D178</f>
        <v>0</v>
      </c>
      <c r="D178" s="651" t="str">
        <f>'[1]משתתפים '!E178</f>
        <v>יהוד</v>
      </c>
      <c r="E178" s="651">
        <f>'[1]משתתפים '!F178</f>
        <v>0</v>
      </c>
      <c r="F178" s="408" t="str">
        <f>'[1]משתתפים '!$G$178</f>
        <v>אין</v>
      </c>
      <c r="G178" s="460">
        <f>'[1]משתתפים '!H178</f>
        <v>0</v>
      </c>
      <c r="I178" s="123"/>
      <c r="J178" s="121"/>
      <c r="K178" s="121"/>
      <c r="L178" s="121"/>
      <c r="M178" s="121"/>
      <c r="O178" s="121"/>
      <c r="P178" s="121"/>
      <c r="Q178" s="121"/>
      <c r="T178" s="121"/>
      <c r="U178" s="121"/>
      <c r="V178" s="121"/>
      <c r="X178" s="121"/>
      <c r="AC178" s="121"/>
    </row>
    <row r="179" spans="1:29">
      <c r="A179" s="650">
        <f>'[1]משתתפים '!B179</f>
        <v>0</v>
      </c>
      <c r="B179" s="463">
        <f>'[1]משתתפים '!C179</f>
        <v>0</v>
      </c>
      <c r="C179" s="651">
        <f>'[1]משתתפים '!D179</f>
        <v>0</v>
      </c>
      <c r="D179" s="651" t="str">
        <f>'[1]משתתפים '!E179</f>
        <v>יהוד</v>
      </c>
      <c r="E179" s="651">
        <f>'[1]משתתפים '!F179</f>
        <v>0</v>
      </c>
      <c r="F179" s="408" t="str">
        <f>'[1]משתתפים '!G179</f>
        <v>אין</v>
      </c>
      <c r="G179" s="460">
        <f>'[1]משתתפים '!H179</f>
        <v>0</v>
      </c>
      <c r="I179" s="128"/>
      <c r="J179" s="121"/>
      <c r="K179" s="121"/>
      <c r="L179" s="121"/>
      <c r="M179" s="121"/>
      <c r="O179" s="121"/>
      <c r="P179" s="121"/>
      <c r="Q179" s="121"/>
      <c r="T179" s="121"/>
      <c r="U179" s="121"/>
      <c r="V179" s="121"/>
      <c r="X179" s="121"/>
      <c r="AC179" s="121"/>
    </row>
    <row r="180" spans="1:29">
      <c r="A180" s="652">
        <f>'[1]משתתפים '!B180</f>
        <v>0</v>
      </c>
      <c r="B180" s="463">
        <f>'[1]משתתפים '!C180</f>
        <v>0</v>
      </c>
      <c r="C180" s="651">
        <f>'[1]משתתפים '!D180</f>
        <v>0</v>
      </c>
      <c r="D180" s="651" t="str">
        <f>'[1]משתתפים '!E180</f>
        <v>יהוד</v>
      </c>
      <c r="E180" s="651">
        <f>'[1]משתתפים '!F180</f>
        <v>0</v>
      </c>
      <c r="F180" s="408" t="str">
        <f>'[1]משתתפים '!G180</f>
        <v>אין</v>
      </c>
      <c r="G180" s="460">
        <f>'[1]משתתפים '!H180</f>
        <v>0</v>
      </c>
      <c r="I180" s="128"/>
      <c r="J180" s="121"/>
      <c r="K180" s="121"/>
      <c r="L180" s="121"/>
      <c r="M180" s="121"/>
      <c r="O180" s="121"/>
      <c r="P180" s="121"/>
      <c r="Q180" s="121"/>
      <c r="T180" s="121"/>
      <c r="U180" s="121"/>
      <c r="V180" s="121"/>
      <c r="X180" s="121"/>
      <c r="AC180" s="121"/>
    </row>
    <row r="181" spans="1:29">
      <c r="A181" s="656">
        <f>'[1]משתתפים '!B181</f>
        <v>0</v>
      </c>
      <c r="B181" s="463">
        <f>'[1]משתתפים '!C181</f>
        <v>0</v>
      </c>
      <c r="C181" s="651">
        <f>'[1]משתתפים '!D181</f>
        <v>0</v>
      </c>
      <c r="D181" s="651" t="str">
        <f>'[1]משתתפים '!E181</f>
        <v>יהוד</v>
      </c>
      <c r="E181" s="651">
        <f>'[1]משתתפים '!F181</f>
        <v>0</v>
      </c>
      <c r="F181" s="408" t="str">
        <f>'[1]משתתפים '!G181</f>
        <v>אין</v>
      </c>
      <c r="G181" s="460">
        <f>'[1]משתתפים '!H181</f>
        <v>0</v>
      </c>
    </row>
    <row r="182" spans="1:29">
      <c r="A182" s="652">
        <f>'[1]משתתפים '!B182</f>
        <v>0</v>
      </c>
      <c r="B182" s="463">
        <f>'[1]משתתפים '!C182</f>
        <v>0</v>
      </c>
      <c r="C182" s="651">
        <f>'[1]משתתפים '!D182</f>
        <v>0</v>
      </c>
      <c r="D182" s="651" t="str">
        <f>'[1]משתתפים '!E182</f>
        <v>יהוד</v>
      </c>
      <c r="E182" s="651">
        <f>'[1]משתתפים '!F182</f>
        <v>0</v>
      </c>
      <c r="F182" s="408" t="str">
        <f>'[1]משתתפים '!G182</f>
        <v>אין</v>
      </c>
      <c r="G182" s="460">
        <f>'[1]משתתפים '!H182</f>
        <v>0</v>
      </c>
    </row>
    <row r="183" spans="1:29">
      <c r="A183" s="652">
        <f>'[1]משתתפים '!B183</f>
        <v>0</v>
      </c>
      <c r="B183" s="463">
        <f>'[1]משתתפים '!C183</f>
        <v>0</v>
      </c>
      <c r="C183" s="651">
        <f>'[1]משתתפים '!D183</f>
        <v>0</v>
      </c>
      <c r="D183" s="651" t="str">
        <f>'[1]משתתפים '!E183</f>
        <v>יהוד</v>
      </c>
      <c r="E183" s="651">
        <f>'[1]משתתפים '!F183</f>
        <v>0</v>
      </c>
      <c r="F183" s="408" t="str">
        <f>'[1]משתתפים '!G183</f>
        <v>אין</v>
      </c>
      <c r="G183" s="460">
        <f>'[1]משתתפים '!H183</f>
        <v>0</v>
      </c>
    </row>
    <row r="184" spans="1:29">
      <c r="A184" s="656">
        <f>'[1]משתתפים '!B184</f>
        <v>0</v>
      </c>
      <c r="B184" s="463">
        <f>'[1]משתתפים '!C184</f>
        <v>0</v>
      </c>
      <c r="C184" s="651">
        <f>'[1]משתתפים '!D184</f>
        <v>0</v>
      </c>
      <c r="D184" s="651" t="str">
        <f>'[1]משתתפים '!E184</f>
        <v>יהוד</v>
      </c>
      <c r="E184" s="651">
        <f>'[1]משתתפים '!F184</f>
        <v>0</v>
      </c>
      <c r="F184" s="408" t="str">
        <f>'[1]משתתפים '!G184</f>
        <v>אין</v>
      </c>
      <c r="G184" s="460">
        <f>'[1]משתתפים '!H184</f>
        <v>0</v>
      </c>
    </row>
    <row r="185" spans="1:29">
      <c r="A185" s="652">
        <f>'[1]משתתפים '!B185</f>
        <v>0</v>
      </c>
      <c r="B185" s="463">
        <f>'[1]משתתפים '!C185</f>
        <v>0</v>
      </c>
      <c r="C185" s="651">
        <f>'[1]משתתפים '!D185</f>
        <v>0</v>
      </c>
      <c r="D185" s="651" t="str">
        <f>'[1]משתתפים '!E185</f>
        <v>יהוד</v>
      </c>
      <c r="E185" s="651">
        <f>'[1]משתתפים '!F185</f>
        <v>0</v>
      </c>
      <c r="F185" s="408" t="str">
        <f>'[1]משתתפים '!G185</f>
        <v>אין</v>
      </c>
      <c r="G185" s="460">
        <f>'[1]משתתפים '!H185</f>
        <v>0</v>
      </c>
    </row>
    <row r="186" spans="1:29">
      <c r="A186" s="651">
        <f>'[1]משתתפים '!B186</f>
        <v>0</v>
      </c>
      <c r="B186" s="463">
        <f>'[1]משתתפים '!C186</f>
        <v>0</v>
      </c>
      <c r="C186" s="651">
        <f>'[1]משתתפים '!D186</f>
        <v>0</v>
      </c>
      <c r="D186" s="651" t="str">
        <f>'[1]משתתפים '!E186</f>
        <v>יהוד</v>
      </c>
      <c r="E186" s="651">
        <f>'[1]משתתפים '!F186</f>
        <v>0</v>
      </c>
      <c r="F186" s="408" t="str">
        <f>'[1]משתתפים '!G186</f>
        <v>אין</v>
      </c>
      <c r="G186" s="460">
        <f>'[1]משתתפים '!H186</f>
        <v>0</v>
      </c>
    </row>
    <row r="187" spans="1:29">
      <c r="A187" s="107">
        <f>'[1]משתתפים '!B187</f>
        <v>0</v>
      </c>
      <c r="B187" s="463">
        <f>'[1]משתתפים '!C187</f>
        <v>0</v>
      </c>
      <c r="C187" s="109">
        <f>'[1]משתתפים '!D187</f>
        <v>0</v>
      </c>
      <c r="D187" s="451" t="str">
        <f>'[1]משתתפים '!E187</f>
        <v>יהוד</v>
      </c>
      <c r="E187" s="391">
        <f>'[1]משתתפים '!F187</f>
        <v>0</v>
      </c>
      <c r="F187" s="408" t="str">
        <f>'[1]משתתפים '!G187</f>
        <v>אין</v>
      </c>
      <c r="G187" s="460">
        <f>'[1]משתתפים '!H187</f>
        <v>0</v>
      </c>
    </row>
    <row r="188" spans="1:29">
      <c r="A188" s="657">
        <f>'[1]משתתפים '!B188</f>
        <v>0</v>
      </c>
      <c r="B188" s="463">
        <f>'[1]משתתפים '!C188</f>
        <v>0</v>
      </c>
      <c r="C188" s="658">
        <f>'[1]משתתפים '!D188</f>
        <v>0</v>
      </c>
      <c r="D188" s="658" t="str">
        <f>'[1]משתתפים '!E188</f>
        <v>יהוד</v>
      </c>
      <c r="E188" s="657">
        <f>'[1]משתתפים '!F188</f>
        <v>0</v>
      </c>
      <c r="F188" s="408" t="str">
        <f>'[1]משתתפים '!G188</f>
        <v>אין</v>
      </c>
      <c r="G188" s="460">
        <f>'[1]משתתפים '!H188</f>
        <v>0</v>
      </c>
    </row>
    <row r="189" spans="1:29">
      <c r="A189" s="657">
        <f>'[1]משתתפים '!B189</f>
        <v>0</v>
      </c>
      <c r="B189" s="463">
        <f>'[1]משתתפים '!C189</f>
        <v>0</v>
      </c>
      <c r="C189" s="659">
        <f>'[1]משתתפים '!D189</f>
        <v>0</v>
      </c>
      <c r="D189" s="658" t="str">
        <f>'[1]משתתפים '!E189</f>
        <v>יהוד</v>
      </c>
      <c r="E189" s="657">
        <f>'[1]משתתפים '!F189</f>
        <v>0</v>
      </c>
      <c r="F189" s="408" t="str">
        <f>'[1]משתתפים '!G189</f>
        <v>אין</v>
      </c>
      <c r="G189" s="460">
        <f>'[1]משתתפים '!H189</f>
        <v>0</v>
      </c>
    </row>
    <row r="190" spans="1:29">
      <c r="A190" s="660">
        <f>'[1]משתתפים '!B190</f>
        <v>0</v>
      </c>
      <c r="B190" s="463">
        <f>'[1]משתתפים '!C190</f>
        <v>0</v>
      </c>
      <c r="C190" s="658">
        <f>'[1]משתתפים '!D190</f>
        <v>0</v>
      </c>
      <c r="D190" s="658" t="str">
        <f>'[1]משתתפים '!E190</f>
        <v>יהוד</v>
      </c>
      <c r="E190" s="660">
        <f>'[1]משתתפים '!F190</f>
        <v>0</v>
      </c>
      <c r="F190" s="408" t="str">
        <f>'[1]משתתפים '!G190</f>
        <v>אין</v>
      </c>
      <c r="G190" s="460">
        <f>'[1]משתתפים '!H190</f>
        <v>0</v>
      </c>
      <c r="I190" s="133"/>
      <c r="J190" s="133"/>
      <c r="K190" s="133"/>
      <c r="L190" s="133"/>
      <c r="M190" s="134"/>
      <c r="N190" s="135"/>
    </row>
    <row r="191" spans="1:29">
      <c r="A191" s="661">
        <f>'[1]משתתפים '!B191</f>
        <v>0</v>
      </c>
      <c r="B191" s="463">
        <f>'[1]משתתפים '!C191</f>
        <v>0</v>
      </c>
      <c r="C191" s="659">
        <f>'[1]משתתפים '!D191</f>
        <v>0</v>
      </c>
      <c r="D191" s="658" t="str">
        <f>'[1]משתתפים '!E191</f>
        <v>יהוד</v>
      </c>
      <c r="E191" s="661">
        <f>'[1]משתתפים '!F191</f>
        <v>0</v>
      </c>
      <c r="F191" s="408" t="str">
        <f>'[1]משתתפים '!G191</f>
        <v>אין</v>
      </c>
      <c r="G191" s="460">
        <f>'[1]משתתפים '!H191</f>
        <v>0</v>
      </c>
      <c r="I191" s="133"/>
      <c r="J191" s="133"/>
      <c r="K191" s="133"/>
      <c r="L191" s="133"/>
      <c r="M191" s="134"/>
      <c r="N191" s="135"/>
    </row>
    <row r="192" spans="1:29">
      <c r="A192" s="661">
        <f>'[1]משתתפים '!B192</f>
        <v>0</v>
      </c>
      <c r="B192" s="463">
        <f>'[1]משתתפים '!C192</f>
        <v>0</v>
      </c>
      <c r="C192" s="658">
        <f>'[1]משתתפים '!D192</f>
        <v>0</v>
      </c>
      <c r="D192" s="658">
        <f>'[1]משתתפים '!E192</f>
        <v>0</v>
      </c>
      <c r="E192" s="661">
        <f>'[1]משתתפים '!F192</f>
        <v>0</v>
      </c>
      <c r="F192" s="408" t="str">
        <f>'[1]משתתפים '!G192</f>
        <v>אין</v>
      </c>
      <c r="G192" s="460">
        <f>'[1]משתתפים '!H192</f>
        <v>0</v>
      </c>
      <c r="I192" s="136"/>
      <c r="J192" s="136"/>
      <c r="K192" s="136"/>
      <c r="L192" s="136"/>
      <c r="M192" s="137"/>
      <c r="N192" s="138"/>
    </row>
    <row r="193" spans="1:14">
      <c r="A193" s="661">
        <f>'[1]משתתפים '!B193</f>
        <v>0</v>
      </c>
      <c r="B193" s="463">
        <f>'[1]משתתפים '!C193</f>
        <v>0</v>
      </c>
      <c r="C193" s="658">
        <f>'[1]משתתפים '!D193</f>
        <v>0</v>
      </c>
      <c r="D193" s="658">
        <f>'[1]משתתפים '!E193</f>
        <v>0</v>
      </c>
      <c r="E193" s="661">
        <f>'[1]משתתפים '!F193</f>
        <v>0</v>
      </c>
      <c r="F193" s="408" t="str">
        <f>'[1]משתתפים '!G193</f>
        <v>אין</v>
      </c>
      <c r="G193" s="460">
        <f>'[1]משתתפים '!H193</f>
        <v>0</v>
      </c>
      <c r="I193" s="133"/>
      <c r="J193" s="133"/>
      <c r="K193" s="133"/>
      <c r="L193" s="133"/>
      <c r="M193" s="139"/>
      <c r="N193" s="137"/>
    </row>
    <row r="194" spans="1:14">
      <c r="A194" s="657">
        <f>'[1]משתתפים '!B194</f>
        <v>0</v>
      </c>
      <c r="B194" s="463">
        <f>'[1]משתתפים '!C194</f>
        <v>0</v>
      </c>
      <c r="C194" s="658">
        <f>'[1]משתתפים '!D194</f>
        <v>0</v>
      </c>
      <c r="D194" s="658">
        <f>'[1]משתתפים '!E194</f>
        <v>0</v>
      </c>
      <c r="E194" s="657">
        <f>'[1]משתתפים '!F194</f>
        <v>0</v>
      </c>
      <c r="F194" s="408" t="str">
        <f>'[1]משתתפים '!G194</f>
        <v>אין</v>
      </c>
      <c r="G194" s="460">
        <f>'[1]משתתפים '!H194</f>
        <v>0</v>
      </c>
      <c r="I194" s="140"/>
      <c r="J194" s="133"/>
      <c r="K194" s="133"/>
      <c r="L194" s="133"/>
      <c r="M194" s="134"/>
      <c r="N194" s="135"/>
    </row>
    <row r="195" spans="1:14">
      <c r="A195" s="657">
        <f>'[1]משתתפים '!B195</f>
        <v>0</v>
      </c>
      <c r="B195" s="463">
        <f>'[1]משתתפים '!C195</f>
        <v>0</v>
      </c>
      <c r="C195" s="659">
        <f>'[1]משתתפים '!D195</f>
        <v>0</v>
      </c>
      <c r="D195" s="658">
        <f>'[1]משתתפים '!E195</f>
        <v>0</v>
      </c>
      <c r="E195" s="657">
        <f>'[1]משתתפים '!F195</f>
        <v>0</v>
      </c>
      <c r="F195" s="408" t="str">
        <f>'[1]משתתפים '!G195</f>
        <v>אין</v>
      </c>
      <c r="G195" s="460">
        <f>'[1]משתתפים '!H195</f>
        <v>0</v>
      </c>
    </row>
    <row r="196" spans="1:14">
      <c r="A196" s="662">
        <f>'[1]משתתפים '!B196</f>
        <v>0</v>
      </c>
      <c r="B196" s="463">
        <f>'[1]משתתפים '!C196</f>
        <v>0</v>
      </c>
      <c r="C196" s="658">
        <f>'[1]משתתפים '!D196</f>
        <v>0</v>
      </c>
      <c r="D196" s="658">
        <f>'[1]משתתפים '!E196</f>
        <v>0</v>
      </c>
      <c r="E196" s="662">
        <f>'[1]משתתפים '!F196</f>
        <v>0</v>
      </c>
      <c r="F196" s="408" t="str">
        <f>'[1]משתתפים '!G196</f>
        <v>אין</v>
      </c>
      <c r="G196" s="460">
        <f>'[1]משתתפים '!H196</f>
        <v>0</v>
      </c>
    </row>
    <row r="197" spans="1:14">
      <c r="A197" s="657">
        <f>'[1]משתתפים '!B197</f>
        <v>0</v>
      </c>
      <c r="B197" s="463">
        <f>'[1]משתתפים '!C197</f>
        <v>0</v>
      </c>
      <c r="C197" s="659">
        <f>'[1]משתתפים '!D197</f>
        <v>0</v>
      </c>
      <c r="D197" s="658">
        <f>'[1]משתתפים '!E197</f>
        <v>0</v>
      </c>
      <c r="E197" s="657">
        <f>'[1]משתתפים '!F197</f>
        <v>0</v>
      </c>
      <c r="F197" s="408" t="str">
        <f>'[1]משתתפים '!G197</f>
        <v>אין</v>
      </c>
      <c r="G197" s="460">
        <f>'[1]משתתפים '!H197</f>
        <v>0</v>
      </c>
    </row>
    <row r="198" spans="1:14">
      <c r="A198" s="657">
        <f>'[1]משתתפים '!B198</f>
        <v>0</v>
      </c>
      <c r="B198" s="463">
        <f>'[1]משתתפים '!C198</f>
        <v>0</v>
      </c>
      <c r="C198" s="658">
        <f>'[1]משתתפים '!D198</f>
        <v>0</v>
      </c>
      <c r="D198" s="658">
        <f>'[1]משתתפים '!E198</f>
        <v>0</v>
      </c>
      <c r="E198" s="657">
        <f>'[1]משתתפים '!F198</f>
        <v>0</v>
      </c>
      <c r="F198" s="408" t="str">
        <f>'[1]משתתפים '!G198</f>
        <v>אין</v>
      </c>
      <c r="G198" s="460">
        <f>'[1]משתתפים '!H198</f>
        <v>0</v>
      </c>
    </row>
    <row r="199" spans="1:14">
      <c r="A199" s="657">
        <f>'[1]משתתפים '!B199</f>
        <v>0</v>
      </c>
      <c r="B199" s="463">
        <f>'[1]משתתפים '!C199</f>
        <v>0</v>
      </c>
      <c r="C199" s="659">
        <f>'[1]משתתפים '!D199</f>
        <v>0</v>
      </c>
      <c r="D199" s="658">
        <f>'[1]משתתפים '!E199</f>
        <v>0</v>
      </c>
      <c r="E199" s="657">
        <f>'[1]משתתפים '!F199</f>
        <v>0</v>
      </c>
      <c r="F199" s="408" t="str">
        <f>'[1]משתתפים '!G199</f>
        <v>אין</v>
      </c>
      <c r="G199" s="460">
        <f>'[1]משתתפים '!H199</f>
        <v>0</v>
      </c>
    </row>
    <row r="200" spans="1:14">
      <c r="A200" s="663">
        <f>'[1]משתתפים '!B200</f>
        <v>0</v>
      </c>
      <c r="B200" s="463">
        <f>'[1]משתתפים '!C200</f>
        <v>0</v>
      </c>
      <c r="C200" s="663">
        <f>'[1]משתתפים '!D200</f>
        <v>0</v>
      </c>
      <c r="D200" s="658">
        <f>'[1]משתתפים '!E200</f>
        <v>0</v>
      </c>
      <c r="E200" s="663">
        <f>'[1]משתתפים '!F200</f>
        <v>0</v>
      </c>
      <c r="F200" s="408" t="str">
        <f>'[1]משתתפים '!G200</f>
        <v>אין</v>
      </c>
      <c r="G200" s="460">
        <f>'[1]משתתפים '!H200</f>
        <v>0</v>
      </c>
    </row>
    <row r="201" spans="1:14">
      <c r="A201" s="664">
        <f>'[1]משתתפים '!B201</f>
        <v>0</v>
      </c>
      <c r="B201" s="463">
        <f>'[1]משתתפים '!C201</f>
        <v>0</v>
      </c>
      <c r="C201" s="664">
        <f>'[1]משתתפים '!D201</f>
        <v>0</v>
      </c>
      <c r="D201" s="658">
        <f>'[1]משתתפים '!E201</f>
        <v>0</v>
      </c>
      <c r="E201" s="664">
        <f>'[1]משתתפים '!F201</f>
        <v>0</v>
      </c>
      <c r="F201" s="408" t="str">
        <f>'[1]משתתפים '!G201</f>
        <v>אין</v>
      </c>
      <c r="G201" s="460">
        <f>'[1]משתתפים '!H201</f>
        <v>0</v>
      </c>
    </row>
    <row r="202" spans="1:14">
      <c r="A202" s="665">
        <f>'[1]משתתפים '!B202</f>
        <v>0</v>
      </c>
      <c r="B202" s="463">
        <f>'[1]משתתפים '!C202</f>
        <v>0</v>
      </c>
      <c r="C202" s="665">
        <f>'[1]משתתפים '!D202</f>
        <v>0</v>
      </c>
      <c r="D202" s="658">
        <f>'[1]משתתפים '!E202</f>
        <v>0</v>
      </c>
      <c r="E202" s="665">
        <f>'[1]משתתפים '!F202</f>
        <v>0</v>
      </c>
      <c r="F202" s="408" t="str">
        <f>'[1]משתתפים '!G202</f>
        <v>אין</v>
      </c>
      <c r="G202" s="460">
        <f>'[1]משתתפים '!H202</f>
        <v>0</v>
      </c>
    </row>
    <row r="203" spans="1:14">
      <c r="A203" s="458" t="str">
        <f>'[1]משתתפים '!B203</f>
        <v>מס' ת.ז.</v>
      </c>
      <c r="B203" s="693" t="str">
        <f>'[1]משתתפים '!C203</f>
        <v>שם הספורטאי/ת</v>
      </c>
      <c r="C203" s="693" t="str">
        <f>'[1]משתתפים '!D203</f>
        <v>שנת 
לידה</v>
      </c>
      <c r="D203" s="458" t="str">
        <f>'[1]משתתפים '!E203</f>
        <v>שם האגודה</v>
      </c>
      <c r="E203" s="459" t="str">
        <f>'[1]משתתפים '!F203</f>
        <v>מס' ת.ז.</v>
      </c>
      <c r="F203" s="458" t="str">
        <f>'[1]משתתפים '!G203</f>
        <v>אישור רפואי</v>
      </c>
      <c r="G203" s="459" t="str">
        <f>'[1]משתתפים '!H203</f>
        <v xml:space="preserve">תאריך </v>
      </c>
    </row>
    <row r="204" spans="1:14">
      <c r="A204" s="286" t="str">
        <f>'[1]משתתפים '!B204</f>
        <v>051993822</v>
      </c>
      <c r="B204" s="463" t="str">
        <f>'[1]משתתפים '!C204</f>
        <v>אמנון אריאל</v>
      </c>
      <c r="C204" s="286">
        <f>'[1]משתתפים '!D204</f>
        <v>1953</v>
      </c>
      <c r="D204" s="392" t="str">
        <f>'[1]משתתפים '!E204</f>
        <v>יקנעם</v>
      </c>
      <c r="E204" s="307" t="str">
        <f>'[1]משתתפים '!F204</f>
        <v>051993822</v>
      </c>
      <c r="F204" s="408" t="str">
        <f>'[1]משתתפים '!G204</f>
        <v>אין</v>
      </c>
      <c r="G204" s="447">
        <f>'[1]משתתפים '!H204</f>
        <v>0</v>
      </c>
    </row>
    <row r="205" spans="1:14">
      <c r="A205" s="286" t="str">
        <f>'[1]משתתפים '!B205</f>
        <v>014687560</v>
      </c>
      <c r="B205" s="463" t="str">
        <f>'[1]משתתפים '!C205</f>
        <v>אנקוה יצחק</v>
      </c>
      <c r="C205" s="286">
        <f>'[1]משתתפים '!D205</f>
        <v>1950</v>
      </c>
      <c r="D205" s="392" t="str">
        <f>'[1]משתתפים '!E205</f>
        <v>יקנעם</v>
      </c>
      <c r="E205" s="307" t="str">
        <f>'[1]משתתפים '!F205</f>
        <v>014687560</v>
      </c>
      <c r="F205" s="408" t="str">
        <f>'[1]משתתפים '!G205</f>
        <v>אין</v>
      </c>
      <c r="G205" s="447">
        <f>'[1]משתתפים '!H205</f>
        <v>0</v>
      </c>
    </row>
    <row r="206" spans="1:14">
      <c r="A206" s="422" t="str">
        <f>'[1]משתתפים '!B206</f>
        <v>078244712</v>
      </c>
      <c r="B206" s="463" t="str">
        <f>'[1]משתתפים '!C206</f>
        <v>בוקובזה משה</v>
      </c>
      <c r="C206" s="422">
        <f>'[1]משתתפים '!D206</f>
        <v>1942</v>
      </c>
      <c r="D206" s="422" t="str">
        <f>'[1]משתתפים '!E206</f>
        <v>יקנעם</v>
      </c>
      <c r="E206" s="422" t="str">
        <f>'[1]משתתפים '!F206</f>
        <v>078244712</v>
      </c>
      <c r="F206" s="413" t="str">
        <f>'[1]משתתפים '!G206</f>
        <v>אין</v>
      </c>
      <c r="G206" s="447">
        <f>'[1]משתתפים '!H206</f>
        <v>0</v>
      </c>
    </row>
    <row r="207" spans="1:14">
      <c r="A207" s="462" t="str">
        <f>'[1]משתתפים '!B207</f>
        <v>041320771</v>
      </c>
      <c r="B207" s="463" t="str">
        <f>'[1]משתתפים '!C207</f>
        <v>בר יהודית</v>
      </c>
      <c r="C207" s="462">
        <f>'[1]משתתפים '!D207</f>
        <v>1947</v>
      </c>
      <c r="D207" s="422" t="str">
        <f>'[1]משתתפים '!E207</f>
        <v>יקנעם</v>
      </c>
      <c r="E207" s="462" t="str">
        <f>'[1]משתתפים '!F207</f>
        <v>041320771</v>
      </c>
      <c r="F207" s="413" t="str">
        <f>'[1]משתתפים '!G207</f>
        <v>אין</v>
      </c>
      <c r="G207" s="447">
        <f>'[1]משתתפים '!H207</f>
        <v>0</v>
      </c>
    </row>
    <row r="208" spans="1:14">
      <c r="A208" s="462" t="str">
        <f>'[1]משתתפים '!B208</f>
        <v>052082179</v>
      </c>
      <c r="B208" s="463" t="str">
        <f>'[1]משתתפים '!C208</f>
        <v>דאודאו עזרא</v>
      </c>
      <c r="C208" s="462">
        <f>'[1]משתתפים '!D208</f>
        <v>1953</v>
      </c>
      <c r="D208" s="422" t="str">
        <f>'[1]משתתפים '!E208</f>
        <v>יקנעם</v>
      </c>
      <c r="E208" s="462" t="str">
        <f>'[1]משתתפים '!F208</f>
        <v>052082179</v>
      </c>
      <c r="F208" s="413" t="str">
        <f>'[1]משתתפים '!G208</f>
        <v>אין</v>
      </c>
      <c r="G208" s="447">
        <f>'[1]משתתפים '!H208</f>
        <v>0</v>
      </c>
    </row>
    <row r="209" spans="1:7">
      <c r="A209" s="462" t="str">
        <f>'[1]משתתפים '!B209</f>
        <v>073109340</v>
      </c>
      <c r="B209" s="387" t="str">
        <f>'[1]משתתפים '!C209</f>
        <v>וינטרוב אלכס</v>
      </c>
      <c r="C209" s="462">
        <f>'[1]משתתפים '!D209</f>
        <v>1948</v>
      </c>
      <c r="D209" s="422" t="str">
        <f>'[1]משתתפים '!E209</f>
        <v>יקנעם</v>
      </c>
      <c r="E209" s="462" t="str">
        <f>'[1]משתתפים '!F209</f>
        <v>073109340</v>
      </c>
      <c r="F209" s="413" t="str">
        <f>'[1]משתתפים '!G209</f>
        <v>אין</v>
      </c>
      <c r="G209" s="447">
        <f>'[1]משתתפים '!H209</f>
        <v>0</v>
      </c>
    </row>
    <row r="210" spans="1:7">
      <c r="A210" s="461" t="str">
        <f>'[1]משתתפים '!B210</f>
        <v>030164685</v>
      </c>
      <c r="B210" s="387" t="str">
        <f>'[1]משתתפים '!C210</f>
        <v>חביב יגאל</v>
      </c>
      <c r="C210" s="461">
        <f>'[1]משתתפים '!D210</f>
        <v>1949</v>
      </c>
      <c r="D210" s="626" t="str">
        <f>'[1]משתתפים '!E210</f>
        <v>יקנעם</v>
      </c>
      <c r="E210" s="667" t="str">
        <f>'[1]משתתפים '!F210</f>
        <v>030164685</v>
      </c>
      <c r="F210" s="413" t="str">
        <f>'[1]משתתפים '!G210</f>
        <v>אין</v>
      </c>
      <c r="G210" s="447">
        <f>'[1]משתתפים '!H210</f>
        <v>0</v>
      </c>
    </row>
    <row r="211" spans="1:7">
      <c r="A211" s="461" t="str">
        <f>'[1]משתתפים '!B211</f>
        <v>062284344</v>
      </c>
      <c r="B211" s="387" t="str">
        <f>'[1]משתתפים '!C211</f>
        <v>כהן מתי</v>
      </c>
      <c r="C211" s="462">
        <f>'[1]משתתפים '!D211</f>
        <v>1942</v>
      </c>
      <c r="D211" s="422" t="str">
        <f>'[1]משתתפים '!E211</f>
        <v>יקנעם</v>
      </c>
      <c r="E211" s="461" t="str">
        <f>'[1]משתתפים '!F211</f>
        <v>062284344</v>
      </c>
      <c r="F211" s="413" t="str">
        <f>'[1]משתתפים '!G211</f>
        <v>אין</v>
      </c>
      <c r="G211" s="447">
        <f>'[1]משתתפים '!H211</f>
        <v>0</v>
      </c>
    </row>
    <row r="212" spans="1:7">
      <c r="A212" s="461">
        <f>'[1]משתתפים '!B212</f>
        <v>13170691</v>
      </c>
      <c r="B212" s="463" t="str">
        <f>'[1]משתתפים '!C212</f>
        <v>לוי אברי</v>
      </c>
      <c r="C212" s="461">
        <f>'[1]משתתפים '!D212</f>
        <v>1951</v>
      </c>
      <c r="D212" s="422" t="str">
        <f>'[1]משתתפים '!E212</f>
        <v>יקנעם</v>
      </c>
      <c r="E212" s="461">
        <f>'[1]משתתפים '!F212</f>
        <v>13170691</v>
      </c>
      <c r="F212" s="413" t="str">
        <f>'[1]משתתפים '!G212</f>
        <v>אין</v>
      </c>
      <c r="G212" s="447">
        <f>'[1]משתתפים '!H212</f>
        <v>0</v>
      </c>
    </row>
    <row r="213" spans="1:7">
      <c r="A213" s="461" t="str">
        <f>'[1]משתתפים '!B213</f>
        <v>070112933</v>
      </c>
      <c r="B213" s="463" t="str">
        <f>'[1]משתתפים '!C213</f>
        <v>מורד צבי</v>
      </c>
      <c r="C213" s="461">
        <f>'[1]משתתפים '!D213</f>
        <v>1945</v>
      </c>
      <c r="D213" s="422" t="str">
        <f>'[1]משתתפים '!E213</f>
        <v>יקנעם</v>
      </c>
      <c r="E213" s="666" t="str">
        <f>'[1]משתתפים '!F213</f>
        <v>070112933</v>
      </c>
      <c r="F213" s="413" t="str">
        <f>'[1]משתתפים '!G213</f>
        <v>אין</v>
      </c>
      <c r="G213" s="447">
        <f>'[1]משתתפים '!H213</f>
        <v>0</v>
      </c>
    </row>
    <row r="214" spans="1:7">
      <c r="A214" s="462" t="str">
        <f>'[1]משתתפים '!B214</f>
        <v>012314704</v>
      </c>
      <c r="B214" s="463" t="str">
        <f>'[1]משתתפים '!C214</f>
        <v>מרקו אורה</v>
      </c>
      <c r="C214" s="462">
        <f>'[1]משתתפים '!D214</f>
        <v>1953</v>
      </c>
      <c r="D214" s="422" t="str">
        <f>'[1]משתתפים '!E214</f>
        <v>יקנעם</v>
      </c>
      <c r="E214" s="462" t="str">
        <f>'[1]משתתפים '!F214</f>
        <v>012314704</v>
      </c>
      <c r="F214" s="413" t="str">
        <f>'[1]משתתפים '!G214</f>
        <v>אין</v>
      </c>
      <c r="G214" s="447">
        <f>'[1]משתתפים '!H214</f>
        <v>0</v>
      </c>
    </row>
    <row r="215" spans="1:7">
      <c r="A215" s="462" t="str">
        <f>'[1]משתתפים '!B215</f>
        <v>051297554</v>
      </c>
      <c r="B215" s="463" t="str">
        <f>'[1]משתתפים '!C215</f>
        <v>נחום יוסי</v>
      </c>
      <c r="C215" s="462">
        <f>'[1]משתתפים '!D215</f>
        <v>1952</v>
      </c>
      <c r="D215" s="422" t="str">
        <f>'[1]משתתפים '!E215</f>
        <v>יקנעם</v>
      </c>
      <c r="E215" s="462" t="str">
        <f>'[1]משתתפים '!F215</f>
        <v>051297554</v>
      </c>
      <c r="F215" s="413" t="str">
        <f>'[1]משתתפים '!G215</f>
        <v>אין</v>
      </c>
      <c r="G215" s="447">
        <f>'[1]משתתפים '!H215</f>
        <v>0</v>
      </c>
    </row>
    <row r="216" spans="1:7">
      <c r="A216" s="462" t="str">
        <f>'[1]משתתפים '!B216</f>
        <v>054040951</v>
      </c>
      <c r="B216" s="463" t="str">
        <f>'[1]משתתפים '!C216</f>
        <v>נחום פנינה</v>
      </c>
      <c r="C216" s="462">
        <f>'[1]משתתפים '!D216</f>
        <v>1956</v>
      </c>
      <c r="D216" s="422" t="str">
        <f>'[1]משתתפים '!E216</f>
        <v>יקנעם</v>
      </c>
      <c r="E216" s="462" t="str">
        <f>'[1]משתתפים '!F216</f>
        <v>054040951</v>
      </c>
      <c r="F216" s="413" t="str">
        <f>'[1]משתתפים '!G216</f>
        <v>אין</v>
      </c>
      <c r="G216" s="447">
        <f>'[1]משתתפים '!H216</f>
        <v>0</v>
      </c>
    </row>
    <row r="217" spans="1:7">
      <c r="A217" s="461" t="str">
        <f>'[1]משתתפים '!B217</f>
        <v>054131974</v>
      </c>
      <c r="B217" s="463" t="str">
        <f>'[1]משתתפים '!C217</f>
        <v>ערוסי לוי</v>
      </c>
      <c r="C217" s="461">
        <f>'[1]משתתפים '!D217</f>
        <v>1957</v>
      </c>
      <c r="D217" s="422" t="str">
        <f>'[1]משתתפים '!E217</f>
        <v>יקנעם</v>
      </c>
      <c r="E217" s="461" t="str">
        <f>'[1]משתתפים '!F217</f>
        <v>054131974</v>
      </c>
      <c r="F217" s="413" t="str">
        <f>'[1]משתתפים '!G217</f>
        <v>אין</v>
      </c>
      <c r="G217" s="447">
        <f>'[1]משתתפים '!H217</f>
        <v>0</v>
      </c>
    </row>
    <row r="218" spans="1:7">
      <c r="A218" s="461" t="str">
        <f>'[1]משתתפים '!B218</f>
        <v>050724293</v>
      </c>
      <c r="B218" s="463" t="str">
        <f>'[1]משתתפים '!C218</f>
        <v>רוטזייד שרה</v>
      </c>
      <c r="C218" s="461">
        <f>'[1]משתתפים '!D218</f>
        <v>1951</v>
      </c>
      <c r="D218" s="422" t="str">
        <f>'[1]משתתפים '!E218</f>
        <v>יקנעם</v>
      </c>
      <c r="E218" s="461" t="str">
        <f>'[1]משתתפים '!F218</f>
        <v>050724293</v>
      </c>
      <c r="F218" s="413" t="str">
        <f>'[1]משתתפים '!G218</f>
        <v>אין</v>
      </c>
      <c r="G218" s="447">
        <f>'[1]משתתפים '!H218</f>
        <v>0</v>
      </c>
    </row>
    <row r="219" spans="1:7">
      <c r="A219" s="556" t="str">
        <f>'[1]משתתפים '!B219</f>
        <v>043282250</v>
      </c>
      <c r="B219" s="463" t="str">
        <f>'[1]משתתפים '!C219</f>
        <v>שמואל יעקב</v>
      </c>
      <c r="C219" s="462">
        <f>'[1]משתתפים '!D219</f>
        <v>1948</v>
      </c>
      <c r="D219" s="422" t="str">
        <f>'[1]משתתפים '!E219</f>
        <v>יקנעם</v>
      </c>
      <c r="E219" s="556" t="str">
        <f>'[1]משתתפים '!F219</f>
        <v>043282250</v>
      </c>
      <c r="F219" s="413" t="str">
        <f>'[1]משתתפים '!G219</f>
        <v>אין</v>
      </c>
      <c r="G219" s="447">
        <f>'[1]משתתפים '!H219</f>
        <v>0</v>
      </c>
    </row>
    <row r="220" spans="1:7">
      <c r="A220" s="462" t="str">
        <f>'[1]משתתפים '!B220</f>
        <v>072968845</v>
      </c>
      <c r="B220" s="463" t="str">
        <f>'[1]משתתפים '!C220</f>
        <v>שמואל מזל</v>
      </c>
      <c r="C220" s="462">
        <f>'[1]משתתפים '!D220</f>
        <v>1951</v>
      </c>
      <c r="D220" s="422" t="str">
        <f>'[1]משתתפים '!E220</f>
        <v>יקנעם</v>
      </c>
      <c r="E220" s="462" t="str">
        <f>'[1]משתתפים '!F220</f>
        <v>072968845</v>
      </c>
      <c r="F220" s="413" t="str">
        <f>'[1]משתתפים '!G220</f>
        <v>אין</v>
      </c>
      <c r="G220" s="447">
        <f>'[1]משתתפים '!H220</f>
        <v>0</v>
      </c>
    </row>
    <row r="221" spans="1:7">
      <c r="A221" s="462" t="str">
        <f>'[1]משתתפים '!B221</f>
        <v>043285626</v>
      </c>
      <c r="B221" s="463" t="str">
        <f>'[1]משתתפים '!C221</f>
        <v>שמואלי ברוך</v>
      </c>
      <c r="C221" s="462">
        <f>'[1]משתתפים '!D221</f>
        <v>1948</v>
      </c>
      <c r="D221" s="422" t="str">
        <f>'[1]משתתפים '!E221</f>
        <v>יקנעם</v>
      </c>
      <c r="E221" s="462" t="str">
        <f>'[1]משתתפים '!F221</f>
        <v>043285626</v>
      </c>
      <c r="F221" s="413" t="str">
        <f>'[1]משתתפים '!G221</f>
        <v>אין</v>
      </c>
      <c r="G221" s="447">
        <f>'[1]משתתפים '!H221</f>
        <v>0</v>
      </c>
    </row>
    <row r="222" spans="1:7">
      <c r="A222" s="557">
        <f>'[1]משתתפים '!B222</f>
        <v>0</v>
      </c>
      <c r="B222" s="463">
        <f>'[1]משתתפים '!C222</f>
        <v>0</v>
      </c>
      <c r="C222" s="540">
        <f>'[1]משתתפים '!D222</f>
        <v>0</v>
      </c>
      <c r="D222" s="540">
        <f>'[1]משתתפים '!E222</f>
        <v>0</v>
      </c>
      <c r="E222" s="540">
        <f>'[1]משתתפים '!F222</f>
        <v>0</v>
      </c>
      <c r="F222" s="408" t="str">
        <f>'[1]משתתפים '!G222</f>
        <v>אין</v>
      </c>
      <c r="G222" s="460">
        <f>'[1]משתתפים '!H222</f>
        <v>0</v>
      </c>
    </row>
    <row r="223" spans="1:7">
      <c r="A223" s="557">
        <f>'[1]משתתפים '!B223</f>
        <v>0</v>
      </c>
      <c r="B223" s="463">
        <f>'[1]משתתפים '!C223</f>
        <v>0</v>
      </c>
      <c r="C223" s="540">
        <f>'[1]משתתפים '!D223</f>
        <v>0</v>
      </c>
      <c r="D223" s="540">
        <f>'[1]משתתפים '!E223</f>
        <v>0</v>
      </c>
      <c r="E223" s="540">
        <f>'[1]משתתפים '!F223</f>
        <v>0</v>
      </c>
      <c r="F223" s="408" t="str">
        <f>'[1]משתתפים '!G223</f>
        <v>אין</v>
      </c>
      <c r="G223" s="460">
        <f>'[1]משתתפים '!H223</f>
        <v>0</v>
      </c>
    </row>
    <row r="224" spans="1:7">
      <c r="A224" s="557">
        <f>'[1]משתתפים '!B224</f>
        <v>0</v>
      </c>
      <c r="B224" s="463">
        <f>'[1]משתתפים '!C224</f>
        <v>0</v>
      </c>
      <c r="C224" s="540">
        <f>'[1]משתתפים '!D224</f>
        <v>0</v>
      </c>
      <c r="D224" s="540">
        <f>'[1]משתתפים '!E224</f>
        <v>0</v>
      </c>
      <c r="E224" s="540">
        <f>'[1]משתתפים '!F224</f>
        <v>0</v>
      </c>
      <c r="F224" s="408" t="str">
        <f>'[1]משתתפים '!G224</f>
        <v>אין</v>
      </c>
      <c r="G224" s="460">
        <f>'[1]משתתפים '!H224</f>
        <v>0</v>
      </c>
    </row>
    <row r="225" spans="1:7">
      <c r="A225" s="557">
        <f>'[1]משתתפים '!B225</f>
        <v>0</v>
      </c>
      <c r="B225" s="463">
        <f>'[1]משתתפים '!C225</f>
        <v>0</v>
      </c>
      <c r="C225" s="540">
        <f>'[1]משתתפים '!D225</f>
        <v>0</v>
      </c>
      <c r="D225" s="540">
        <f>'[1]משתתפים '!E225</f>
        <v>0</v>
      </c>
      <c r="E225" s="540">
        <f>'[1]משתתפים '!F225</f>
        <v>0</v>
      </c>
      <c r="F225" s="408" t="str">
        <f>'[1]משתתפים '!G225</f>
        <v>אין</v>
      </c>
      <c r="G225" s="460">
        <f>'[1]משתתפים '!H225</f>
        <v>0</v>
      </c>
    </row>
    <row r="226" spans="1:7">
      <c r="A226" s="557">
        <f>'[1]משתתפים '!B226</f>
        <v>0</v>
      </c>
      <c r="B226" s="463">
        <f>'[1]משתתפים '!C226</f>
        <v>0</v>
      </c>
      <c r="C226" s="540">
        <f>'[1]משתתפים '!D226</f>
        <v>0</v>
      </c>
      <c r="D226" s="540">
        <f>'[1]משתתפים '!E226</f>
        <v>0</v>
      </c>
      <c r="E226" s="540">
        <f>'[1]משתתפים '!F226</f>
        <v>0</v>
      </c>
      <c r="F226" s="408" t="str">
        <f>'[1]משתתפים '!G226</f>
        <v>אין</v>
      </c>
      <c r="G226" s="460">
        <f>'[1]משתתפים '!H226</f>
        <v>0</v>
      </c>
    </row>
    <row r="227" spans="1:7">
      <c r="A227" s="557">
        <f>'[1]משתתפים '!B227</f>
        <v>0</v>
      </c>
      <c r="B227" s="463">
        <f>'[1]משתתפים '!C227</f>
        <v>0</v>
      </c>
      <c r="C227" s="540">
        <f>'[1]משתתפים '!D227</f>
        <v>0</v>
      </c>
      <c r="D227" s="540">
        <f>'[1]משתתפים '!E227</f>
        <v>0</v>
      </c>
      <c r="E227" s="540">
        <f>'[1]משתתפים '!F227</f>
        <v>0</v>
      </c>
      <c r="F227" s="408" t="str">
        <f>'[1]משתתפים '!G227</f>
        <v>אין</v>
      </c>
      <c r="G227" s="460">
        <f>'[1]משתתפים '!H227</f>
        <v>0</v>
      </c>
    </row>
    <row r="228" spans="1:7">
      <c r="A228" s="557">
        <f>'[1]משתתפים '!B228</f>
        <v>0</v>
      </c>
      <c r="B228" s="463">
        <f>'[1]משתתפים '!C228</f>
        <v>0</v>
      </c>
      <c r="C228" s="540">
        <f>'[1]משתתפים '!D228</f>
        <v>0</v>
      </c>
      <c r="D228" s="540">
        <f>'[1]משתתפים '!E228</f>
        <v>0</v>
      </c>
      <c r="E228" s="540">
        <f>'[1]משתתפים '!F228</f>
        <v>0</v>
      </c>
      <c r="F228" s="408" t="str">
        <f>'[1]משתתפים '!G228</f>
        <v>אין</v>
      </c>
      <c r="G228" s="460">
        <f>'[1]משתתפים '!H228</f>
        <v>0</v>
      </c>
    </row>
    <row r="229" spans="1:7">
      <c r="A229" s="557">
        <f>'[1]משתתפים '!B229</f>
        <v>0</v>
      </c>
      <c r="B229" s="463">
        <f>'[1]משתתפים '!C229</f>
        <v>0</v>
      </c>
      <c r="C229" s="540">
        <f>'[1]משתתפים '!D229</f>
        <v>0</v>
      </c>
      <c r="D229" s="540">
        <f>'[1]משתתפים '!E229</f>
        <v>0</v>
      </c>
      <c r="E229" s="540">
        <f>'[1]משתתפים '!F229</f>
        <v>0</v>
      </c>
      <c r="F229" s="408" t="str">
        <f>'[1]משתתפים '!G229</f>
        <v>אין</v>
      </c>
      <c r="G229" s="460">
        <f>'[1]משתתפים '!H229</f>
        <v>0</v>
      </c>
    </row>
    <row r="230" spans="1:7">
      <c r="A230" s="390">
        <f>'[1]משתתפים '!B230</f>
        <v>0</v>
      </c>
      <c r="B230" s="463">
        <f>'[1]משתתפים '!C230</f>
        <v>0</v>
      </c>
      <c r="C230" s="390">
        <f>'[1]משתתפים '!D230</f>
        <v>0</v>
      </c>
      <c r="D230" s="620">
        <f>'[1]משתתפים '!E230</f>
        <v>0</v>
      </c>
      <c r="E230" s="668">
        <f>'[1]משתתפים '!F230</f>
        <v>0</v>
      </c>
      <c r="F230" s="408" t="str">
        <f>'[1]משתתפים '!G230</f>
        <v>אין</v>
      </c>
      <c r="G230" s="460">
        <f>'[1]משתתפים '!H230</f>
        <v>0</v>
      </c>
    </row>
    <row r="231" spans="1:7">
      <c r="A231" s="81">
        <f>'[1]משתתפים '!B231</f>
        <v>0</v>
      </c>
      <c r="B231" s="463">
        <f>'[1]משתתפים '!C231</f>
        <v>0</v>
      </c>
      <c r="C231" s="81">
        <f>'[1]משתתפים '!D231</f>
        <v>0</v>
      </c>
      <c r="D231" s="81">
        <f>'[1]משתתפים '!E231</f>
        <v>0</v>
      </c>
      <c r="E231" s="81">
        <f>'[1]משתתפים '!F231</f>
        <v>0</v>
      </c>
      <c r="F231" s="413" t="str">
        <f>'[1]משתתפים '!G231</f>
        <v>אין</v>
      </c>
      <c r="G231" s="460">
        <f>'[1]משתתפים '!H231</f>
        <v>0</v>
      </c>
    </row>
    <row r="232" spans="1:7">
      <c r="A232" s="458" t="str">
        <f>'[1]משתתפים '!B232</f>
        <v>ת.ז</v>
      </c>
      <c r="B232" s="693" t="str">
        <f>'[1]משתתפים '!C232</f>
        <v>שם השחקן</v>
      </c>
      <c r="C232" s="693" t="str">
        <f>'[1]משתתפים '!D232</f>
        <v>ת. לידה</v>
      </c>
      <c r="D232" s="458" t="str">
        <f>'[1]משתתפים '!E232</f>
        <v>מועדון</v>
      </c>
      <c r="E232" s="459" t="str">
        <f>'[1]משתתפים '!F232</f>
        <v>ת.ז</v>
      </c>
      <c r="F232" s="458" t="str">
        <f>'[1]משתתפים '!G232</f>
        <v>א. רפואי</v>
      </c>
      <c r="G232" s="459" t="str">
        <f>'[1]משתתפים '!H232</f>
        <v>ת. אישור</v>
      </c>
    </row>
    <row r="233" spans="1:7">
      <c r="A233" s="81">
        <f>'[1]משתתפים '!B233</f>
        <v>0</v>
      </c>
      <c r="B233" s="463">
        <f>'[1]משתתפים '!C233</f>
        <v>0</v>
      </c>
      <c r="C233" s="598">
        <f>'[1]משתתפים '!D233</f>
        <v>0</v>
      </c>
      <c r="D233" s="81" t="str">
        <f>'[1]משתתפים '!E233</f>
        <v>כפר סבא</v>
      </c>
      <c r="E233" s="81">
        <f>'[1]משתתפים '!F233</f>
        <v>0</v>
      </c>
      <c r="F233" s="413" t="str">
        <f>'[1]משתתפים '!G233</f>
        <v>יש</v>
      </c>
      <c r="G233" s="460">
        <f>'[1]משתתפים '!H233</f>
        <v>43514</v>
      </c>
    </row>
    <row r="234" spans="1:7">
      <c r="A234" s="81">
        <f>'[1]משתתפים '!B234</f>
        <v>0</v>
      </c>
      <c r="B234" s="463">
        <f>'[1]משתתפים '!C234</f>
        <v>0</v>
      </c>
      <c r="C234" s="598">
        <f>'[1]משתתפים '!D234</f>
        <v>0</v>
      </c>
      <c r="D234" s="81" t="str">
        <f>'[1]משתתפים '!E234</f>
        <v>כפר סבא</v>
      </c>
      <c r="E234" s="81">
        <f>'[1]משתתפים '!F234</f>
        <v>0</v>
      </c>
      <c r="F234" s="413" t="str">
        <f>'[1]משתתפים '!G234</f>
        <v>אין</v>
      </c>
      <c r="G234" s="460">
        <f>'[1]משתתפים '!H234</f>
        <v>0</v>
      </c>
    </row>
    <row r="235" spans="1:7">
      <c r="A235" s="81">
        <f>'[1]משתתפים '!B235</f>
        <v>0</v>
      </c>
      <c r="B235" s="463">
        <f>'[1]משתתפים '!C235</f>
        <v>0</v>
      </c>
      <c r="C235" s="81">
        <f>'[1]משתתפים '!D235</f>
        <v>0</v>
      </c>
      <c r="D235" s="81" t="str">
        <f>'[1]משתתפים '!E235</f>
        <v>כפר סבא</v>
      </c>
      <c r="E235" s="81">
        <f>'[1]משתתפים '!F235</f>
        <v>0</v>
      </c>
      <c r="F235" s="413" t="str">
        <f>'[1]משתתפים '!G235</f>
        <v>אין</v>
      </c>
      <c r="G235" s="460">
        <f>'[1]משתתפים '!H235</f>
        <v>0</v>
      </c>
    </row>
    <row r="236" spans="1:7">
      <c r="A236" s="81">
        <f>'[1]משתתפים '!B236</f>
        <v>0</v>
      </c>
      <c r="B236" s="463">
        <f>'[1]משתתפים '!C236</f>
        <v>0</v>
      </c>
      <c r="C236" s="81">
        <f>'[1]משתתפים '!D236</f>
        <v>0</v>
      </c>
      <c r="D236" s="81" t="str">
        <f>'[1]משתתפים '!E236</f>
        <v>כפר סבא</v>
      </c>
      <c r="E236" s="81">
        <f>'[1]משתתפים '!F236</f>
        <v>0</v>
      </c>
      <c r="F236" s="413" t="str">
        <f>'[1]משתתפים '!G236</f>
        <v>אין</v>
      </c>
      <c r="G236" s="460">
        <f>'[1]משתתפים '!H236</f>
        <v>0</v>
      </c>
    </row>
    <row r="237" spans="1:7">
      <c r="A237" s="81">
        <f>'[1]משתתפים '!B237</f>
        <v>0</v>
      </c>
      <c r="B237" s="463">
        <f>'[1]משתתפים '!C237</f>
        <v>0</v>
      </c>
      <c r="C237" s="81">
        <f>'[1]משתתפים '!D237</f>
        <v>0</v>
      </c>
      <c r="D237" s="81" t="str">
        <f>'[1]משתתפים '!E237</f>
        <v>כפר סבא</v>
      </c>
      <c r="E237" s="81">
        <f>'[1]משתתפים '!F237</f>
        <v>0</v>
      </c>
      <c r="F237" s="413" t="str">
        <f>'[1]משתתפים '!G237</f>
        <v>אין</v>
      </c>
      <c r="G237" s="460">
        <f>'[1]משתתפים '!H237</f>
        <v>0</v>
      </c>
    </row>
    <row r="238" spans="1:7">
      <c r="A238" s="81">
        <f>'[1]משתתפים '!B238</f>
        <v>0</v>
      </c>
      <c r="B238" s="463">
        <f>'[1]משתתפים '!C238</f>
        <v>0</v>
      </c>
      <c r="C238" s="81">
        <f>'[1]משתתפים '!D238</f>
        <v>0</v>
      </c>
      <c r="D238" s="81" t="str">
        <f>'[1]משתתפים '!E238</f>
        <v>כפר סבא</v>
      </c>
      <c r="E238" s="81">
        <f>'[1]משתתפים '!F238</f>
        <v>0</v>
      </c>
      <c r="F238" s="413" t="str">
        <f>'[1]משתתפים '!G238</f>
        <v>אין</v>
      </c>
      <c r="G238" s="460">
        <f>'[1]משתתפים '!H238</f>
        <v>0</v>
      </c>
    </row>
    <row r="239" spans="1:7">
      <c r="A239" s="81">
        <f>'[1]משתתפים '!B239</f>
        <v>0</v>
      </c>
      <c r="B239" s="463">
        <f>'[1]משתתפים '!C239</f>
        <v>0</v>
      </c>
      <c r="C239" s="81">
        <f>'[1]משתתפים '!D239</f>
        <v>0</v>
      </c>
      <c r="D239" s="81" t="str">
        <f>'[1]משתתפים '!E239</f>
        <v>כפר סבא</v>
      </c>
      <c r="E239" s="81">
        <f>'[1]משתתפים '!F239</f>
        <v>0</v>
      </c>
      <c r="F239" s="413" t="str">
        <f>'[1]משתתפים '!G239</f>
        <v>אין</v>
      </c>
      <c r="G239" s="460">
        <f>'[1]משתתפים '!H239</f>
        <v>0</v>
      </c>
    </row>
    <row r="240" spans="1:7">
      <c r="A240" s="84">
        <f>'[1]משתתפים '!B240</f>
        <v>0</v>
      </c>
      <c r="B240" s="463">
        <f>'[1]משתתפים '!C240</f>
        <v>0</v>
      </c>
      <c r="C240" s="84">
        <f>'[1]משתתפים '!D240</f>
        <v>0</v>
      </c>
      <c r="D240" s="81" t="str">
        <f>'[1]משתתפים '!E240</f>
        <v>כפר סבא</v>
      </c>
      <c r="E240" s="84">
        <f>'[1]משתתפים '!F240</f>
        <v>0</v>
      </c>
      <c r="F240" s="413" t="str">
        <f>'[1]משתתפים '!G240</f>
        <v>אין</v>
      </c>
      <c r="G240" s="460">
        <f>'[1]משתתפים '!H240</f>
        <v>0</v>
      </c>
    </row>
    <row r="241" spans="1:13">
      <c r="A241" s="81">
        <f>'[1]משתתפים '!B241</f>
        <v>0</v>
      </c>
      <c r="B241" s="463">
        <f>'[1]משתתפים '!C241</f>
        <v>0</v>
      </c>
      <c r="C241" s="81">
        <f>'[1]משתתפים '!D241</f>
        <v>0</v>
      </c>
      <c r="D241" s="81" t="str">
        <f>'[1]משתתפים '!E241</f>
        <v>כפר סבא</v>
      </c>
      <c r="E241" s="81">
        <f>'[1]משתתפים '!F241</f>
        <v>0</v>
      </c>
      <c r="F241" s="413" t="str">
        <f>'[1]משתתפים '!G241</f>
        <v>אין</v>
      </c>
      <c r="G241" s="460">
        <f>'[1]משתתפים '!H241</f>
        <v>0</v>
      </c>
      <c r="H241" s="143"/>
      <c r="I241" s="144"/>
      <c r="J241" s="145"/>
      <c r="K241" s="145"/>
      <c r="L241" s="145"/>
      <c r="M241" s="146"/>
    </row>
    <row r="242" spans="1:13">
      <c r="A242" s="81">
        <f>'[1]משתתפים '!B242</f>
        <v>0</v>
      </c>
      <c r="B242" s="463">
        <f>'[1]משתתפים '!C242</f>
        <v>0</v>
      </c>
      <c r="C242" s="598">
        <f>'[1]משתתפים '!D242</f>
        <v>0</v>
      </c>
      <c r="D242" s="81" t="str">
        <f>'[1]משתתפים '!E242</f>
        <v>כפר סבא</v>
      </c>
      <c r="E242" s="81">
        <f>'[1]משתתפים '!F242</f>
        <v>0</v>
      </c>
      <c r="F242" s="413" t="str">
        <f>'[1]משתתפים '!G242</f>
        <v>אין</v>
      </c>
      <c r="G242" s="460">
        <f>'[1]משתתפים '!H242</f>
        <v>0</v>
      </c>
      <c r="H242" s="143"/>
      <c r="I242" s="144"/>
      <c r="J242" s="145"/>
      <c r="K242" s="145"/>
      <c r="L242" s="145"/>
      <c r="M242" s="146"/>
    </row>
    <row r="243" spans="1:13">
      <c r="A243" s="81">
        <f>'[1]משתתפים '!B243</f>
        <v>0</v>
      </c>
      <c r="B243" s="463">
        <f>'[1]משתתפים '!C243</f>
        <v>0</v>
      </c>
      <c r="C243" s="81">
        <f>'[1]משתתפים '!D243</f>
        <v>0</v>
      </c>
      <c r="D243" s="81" t="str">
        <f>'[1]משתתפים '!E243</f>
        <v>כפר סבא</v>
      </c>
      <c r="E243" s="81">
        <f>'[1]משתתפים '!F243</f>
        <v>0</v>
      </c>
      <c r="F243" s="413" t="str">
        <f>'[1]משתתפים '!G243</f>
        <v>אין</v>
      </c>
      <c r="G243" s="460">
        <f>'[1]משתתפים '!H243</f>
        <v>0</v>
      </c>
      <c r="H243" s="143"/>
      <c r="I243" s="147"/>
      <c r="J243" s="145"/>
      <c r="K243" s="145"/>
      <c r="L243" s="145"/>
      <c r="M243" s="146"/>
    </row>
    <row r="244" spans="1:13">
      <c r="A244" s="81">
        <f>'[1]משתתפים '!B244</f>
        <v>0</v>
      </c>
      <c r="B244" s="463">
        <f>'[1]משתתפים '!C244</f>
        <v>0</v>
      </c>
      <c r="C244" s="81">
        <f>'[1]משתתפים '!D244</f>
        <v>0</v>
      </c>
      <c r="D244" s="81" t="str">
        <f>'[1]משתתפים '!E244</f>
        <v>כפר סבא</v>
      </c>
      <c r="E244" s="81">
        <f>'[1]משתתפים '!F244</f>
        <v>0</v>
      </c>
      <c r="F244" s="413" t="str">
        <f>'[1]משתתפים '!G244</f>
        <v>אין</v>
      </c>
      <c r="G244" s="460">
        <f>'[1]משתתפים '!H244</f>
        <v>0</v>
      </c>
      <c r="H244" s="143"/>
      <c r="I244" s="147"/>
      <c r="J244" s="145"/>
      <c r="K244" s="145"/>
      <c r="L244" s="145"/>
      <c r="M244" s="146"/>
    </row>
    <row r="245" spans="1:13">
      <c r="A245" s="81">
        <f>'[1]משתתפים '!B245</f>
        <v>0</v>
      </c>
      <c r="B245" s="463">
        <f>'[1]משתתפים '!C245</f>
        <v>0</v>
      </c>
      <c r="C245" s="81">
        <f>'[1]משתתפים '!D245</f>
        <v>0</v>
      </c>
      <c r="D245" s="81" t="str">
        <f>'[1]משתתפים '!E245</f>
        <v>כפר סבא</v>
      </c>
      <c r="E245" s="81">
        <f>'[1]משתתפים '!F245</f>
        <v>0</v>
      </c>
      <c r="F245" s="413" t="str">
        <f>'[1]משתתפים '!G245</f>
        <v>אין</v>
      </c>
      <c r="G245" s="460">
        <f>'[1]משתתפים '!H245</f>
        <v>0</v>
      </c>
    </row>
    <row r="246" spans="1:13">
      <c r="A246" s="84">
        <f>'[1]משתתפים '!B246</f>
        <v>0</v>
      </c>
      <c r="B246" s="463">
        <f>'[1]משתתפים '!C246</f>
        <v>0</v>
      </c>
      <c r="C246" s="84">
        <f>'[1]משתתפים '!D246</f>
        <v>0</v>
      </c>
      <c r="D246" s="81" t="str">
        <f>'[1]משתתפים '!E246</f>
        <v>כפר סבא</v>
      </c>
      <c r="E246" s="84">
        <f>'[1]משתתפים '!F246</f>
        <v>0</v>
      </c>
      <c r="F246" s="413" t="str">
        <f>'[1]משתתפים '!G246</f>
        <v>אין</v>
      </c>
      <c r="G246" s="460">
        <f>'[1]משתתפים '!H246</f>
        <v>0</v>
      </c>
    </row>
    <row r="247" spans="1:13">
      <c r="A247" s="81">
        <f>'[1]משתתפים '!B247</f>
        <v>0</v>
      </c>
      <c r="B247" s="463">
        <f>'[1]משתתפים '!C247</f>
        <v>0</v>
      </c>
      <c r="C247" s="81">
        <f>'[1]משתתפים '!D247</f>
        <v>0</v>
      </c>
      <c r="D247" s="81" t="str">
        <f>'[1]משתתפים '!E247</f>
        <v>כפר סבא</v>
      </c>
      <c r="E247" s="81">
        <f>'[1]משתתפים '!F247</f>
        <v>0</v>
      </c>
      <c r="F247" s="413" t="str">
        <f>'[1]משתתפים '!G247</f>
        <v>אין</v>
      </c>
      <c r="G247" s="460">
        <f>'[1]משתתפים '!H247</f>
        <v>0</v>
      </c>
    </row>
    <row r="248" spans="1:13">
      <c r="A248" s="81">
        <f>'[1]משתתפים '!B248</f>
        <v>0</v>
      </c>
      <c r="B248" s="463">
        <f>'[1]משתתפים '!C248</f>
        <v>0</v>
      </c>
      <c r="C248" s="81">
        <f>'[1]משתתפים '!D248</f>
        <v>0</v>
      </c>
      <c r="D248" s="81" t="str">
        <f>'[1]משתתפים '!E248</f>
        <v>כפר סבא</v>
      </c>
      <c r="E248" s="81">
        <f>'[1]משתתפים '!F248</f>
        <v>0</v>
      </c>
      <c r="F248" s="413" t="str">
        <f>'[1]משתתפים '!G248</f>
        <v>אין</v>
      </c>
      <c r="G248" s="460">
        <f>'[1]משתתפים '!H248</f>
        <v>0</v>
      </c>
    </row>
    <row r="249" spans="1:13">
      <c r="A249" s="81">
        <f>'[1]משתתפים '!B249</f>
        <v>0</v>
      </c>
      <c r="B249" s="463">
        <f>'[1]משתתפים '!C249</f>
        <v>0</v>
      </c>
      <c r="C249" s="81">
        <f>'[1]משתתפים '!D249</f>
        <v>0</v>
      </c>
      <c r="D249" s="81" t="str">
        <f>'[1]משתתפים '!E249</f>
        <v>כפר סבא</v>
      </c>
      <c r="E249" s="81">
        <f>'[1]משתתפים '!F249</f>
        <v>0</v>
      </c>
      <c r="F249" s="413" t="str">
        <f>'[1]משתתפים '!G249</f>
        <v>אין</v>
      </c>
      <c r="G249" s="460">
        <f>'[1]משתתפים '!H249</f>
        <v>0</v>
      </c>
    </row>
    <row r="250" spans="1:13">
      <c r="A250" s="424">
        <f>'[1]משתתפים '!B250</f>
        <v>0</v>
      </c>
      <c r="B250" s="463">
        <f>'[1]משתתפים '!C250</f>
        <v>0</v>
      </c>
      <c r="C250" s="424">
        <f>'[1]משתתפים '!D250</f>
        <v>0</v>
      </c>
      <c r="D250" s="81" t="str">
        <f>'[1]משתתפים '!E250</f>
        <v>כפר סבא</v>
      </c>
      <c r="E250" s="424">
        <f>'[1]משתתפים '!F250</f>
        <v>0</v>
      </c>
      <c r="F250" s="413" t="str">
        <f>'[1]משתתפים '!G250</f>
        <v>אין</v>
      </c>
      <c r="G250" s="460">
        <f>'[1]משתתפים '!H250</f>
        <v>0</v>
      </c>
    </row>
    <row r="251" spans="1:13">
      <c r="A251" s="558">
        <f>'[1]משתתפים '!B251</f>
        <v>0</v>
      </c>
      <c r="B251" s="463">
        <f>'[1]משתתפים '!C251</f>
        <v>0</v>
      </c>
      <c r="C251" s="558">
        <f>'[1]משתתפים '!D251</f>
        <v>0</v>
      </c>
      <c r="D251" s="621" t="str">
        <f>'[1]משתתפים '!E251</f>
        <v>כפר סבא</v>
      </c>
      <c r="E251" s="558">
        <f>'[1]משתתפים '!F251</f>
        <v>0</v>
      </c>
      <c r="F251" s="413" t="str">
        <f>'[1]משתתפים '!G251</f>
        <v>אין</v>
      </c>
      <c r="G251" s="669">
        <f>'[1]משתתפים '!H251</f>
        <v>0</v>
      </c>
    </row>
    <row r="252" spans="1:13">
      <c r="A252" s="333">
        <f>'[1]משתתפים '!B252</f>
        <v>0</v>
      </c>
      <c r="B252" s="463">
        <f>'[1]משתתפים '!C252</f>
        <v>0</v>
      </c>
      <c r="C252" s="333">
        <f>'[1]משתתפים '!D252</f>
        <v>0</v>
      </c>
      <c r="D252" s="151" t="str">
        <f>'[1]משתתפים '!E252</f>
        <v>כפר סבא</v>
      </c>
      <c r="E252" s="670">
        <f>'[1]משתתפים '!F252</f>
        <v>0</v>
      </c>
      <c r="F252" s="413" t="str">
        <f>'[1]משתתפים '!G252</f>
        <v>אין</v>
      </c>
      <c r="G252" s="669">
        <f>'[1]משתתפים '!H252</f>
        <v>0</v>
      </c>
    </row>
    <row r="253" spans="1:13">
      <c r="A253" s="394">
        <f>'[1]משתתפים '!B253</f>
        <v>0</v>
      </c>
      <c r="B253" s="463">
        <f>'[1]משתתפים '!C253</f>
        <v>0</v>
      </c>
      <c r="C253" s="394">
        <f>'[1]משתתפים '!D253</f>
        <v>0</v>
      </c>
      <c r="D253" s="622" t="str">
        <f>'[1]משתתפים '!E253</f>
        <v>כפר סבא</v>
      </c>
      <c r="E253" s="639">
        <f>'[1]משתתפים '!F253</f>
        <v>0</v>
      </c>
      <c r="F253" s="413" t="str">
        <f>'[1]משתתפים '!G253</f>
        <v>אין</v>
      </c>
      <c r="G253" s="669">
        <f>'[1]משתתפים '!H253</f>
        <v>0</v>
      </c>
    </row>
    <row r="254" spans="1:13">
      <c r="A254" s="458" t="str">
        <f>'[1]משתתפים '!B254</f>
        <v>ת.ז</v>
      </c>
      <c r="B254" s="693" t="str">
        <f>'[1]משתתפים '!C254</f>
        <v>שם השחקן</v>
      </c>
      <c r="C254" s="693" t="str">
        <f>'[1]משתתפים '!D254</f>
        <v>ת. לידה</v>
      </c>
      <c r="D254" s="458" t="str">
        <f>'[1]משתתפים '!E254</f>
        <v>מועדון</v>
      </c>
      <c r="E254" s="459" t="str">
        <f>'[1]משתתפים '!F254</f>
        <v>ת.ז</v>
      </c>
      <c r="F254" s="458" t="str">
        <f>'[1]משתתפים '!G254</f>
        <v>א. רפואי</v>
      </c>
      <c r="G254" s="459" t="str">
        <f>'[1]משתתפים '!H254</f>
        <v>ת. אישור</v>
      </c>
    </row>
    <row r="255" spans="1:13">
      <c r="A255" s="707" t="str">
        <f>'[1]משתתפים '!B255</f>
        <v>050564285</v>
      </c>
      <c r="B255" s="463" t="str">
        <f>'[1]משתתפים '!C255</f>
        <v>ורצברגר חיים</v>
      </c>
      <c r="C255" s="466">
        <f>'[1]משתתפים '!D255</f>
        <v>1951</v>
      </c>
      <c r="D255" s="466" t="str">
        <f>'[1]משתתפים '!E255</f>
        <v>לימן</v>
      </c>
      <c r="E255" s="466" t="str">
        <f>'[1]משתתפים '!F255</f>
        <v>050564285</v>
      </c>
      <c r="F255" s="413" t="str">
        <f>'[1]משתתפים '!G255</f>
        <v>אין</v>
      </c>
      <c r="G255" s="447">
        <f>'[1]משתתפים '!H255</f>
        <v>0</v>
      </c>
    </row>
    <row r="256" spans="1:13">
      <c r="A256" s="707" t="str">
        <f>'[1]משתתפים '!B256</f>
        <v>052176641</v>
      </c>
      <c r="B256" s="463" t="str">
        <f>'[1]משתתפים '!C256</f>
        <v>ורצברגר נעמי</v>
      </c>
      <c r="C256" s="466">
        <f>'[1]משתתפים '!D256</f>
        <v>1954</v>
      </c>
      <c r="D256" s="466" t="str">
        <f>'[1]משתתפים '!E256</f>
        <v>לימן</v>
      </c>
      <c r="E256" s="466" t="str">
        <f>'[1]משתתפים '!F256</f>
        <v>052176641</v>
      </c>
      <c r="F256" s="413" t="str">
        <f>'[1]משתתפים '!G256</f>
        <v>אין</v>
      </c>
      <c r="G256" s="447">
        <f>'[1]משתתפים '!H256</f>
        <v>0</v>
      </c>
    </row>
    <row r="257" spans="1:7">
      <c r="A257" s="142" t="str">
        <f>'[1]משתתפים '!B257</f>
        <v>029040151</v>
      </c>
      <c r="B257" s="463" t="str">
        <f>'[1]משתתפים '!C257</f>
        <v>נורדמן ארז</v>
      </c>
      <c r="C257" s="464">
        <f>'[1]משתתפים '!D257</f>
        <v>1971</v>
      </c>
      <c r="D257" s="464" t="str">
        <f>'[1]משתתפים '!E257</f>
        <v>לימן</v>
      </c>
      <c r="E257" s="464" t="str">
        <f>'[1]משתתפים '!F257</f>
        <v>029040151</v>
      </c>
      <c r="F257" s="413" t="str">
        <f>'[1]משתתפים '!G257</f>
        <v>אין</v>
      </c>
      <c r="G257" s="447">
        <f>'[1]משתתפים '!H257</f>
        <v>0</v>
      </c>
    </row>
    <row r="258" spans="1:7">
      <c r="A258" s="707">
        <f>'[1]משתתפים '!B258</f>
        <v>46819132</v>
      </c>
      <c r="B258" s="463" t="str">
        <f>'[1]משתתפים '!C258</f>
        <v>רחמים רחמים</v>
      </c>
      <c r="C258" s="466">
        <f>'[1]משתתפים '!D258</f>
        <v>1946</v>
      </c>
      <c r="D258" s="466" t="str">
        <f>'[1]משתתפים '!E258</f>
        <v>לימן</v>
      </c>
      <c r="E258" s="466">
        <f>'[1]משתתפים '!F258</f>
        <v>46819132</v>
      </c>
      <c r="F258" s="413" t="str">
        <f>'[1]משתתפים '!G258</f>
        <v>אין</v>
      </c>
      <c r="G258" s="447">
        <f>'[1]משתתפים '!H258</f>
        <v>0</v>
      </c>
    </row>
    <row r="259" spans="1:7">
      <c r="A259" s="702" t="str">
        <f>'[1]משתתפים '!B259</f>
        <v>001616317</v>
      </c>
      <c r="B259" s="463" t="str">
        <f>'[1]משתתפים '!C259</f>
        <v>שוורץ יונתן</v>
      </c>
      <c r="C259" s="464">
        <f>'[1]משתתפים '!D259</f>
        <v>1941</v>
      </c>
      <c r="D259" s="464" t="str">
        <f>'[1]משתתפים '!E259</f>
        <v>לימן</v>
      </c>
      <c r="E259" s="464" t="str">
        <f>'[1]משתתפים '!F259</f>
        <v>001616317</v>
      </c>
      <c r="F259" s="413" t="str">
        <f>'[1]משתתפים '!G259</f>
        <v>אין</v>
      </c>
      <c r="G259" s="447">
        <f>'[1]משתתפים '!H259</f>
        <v>0</v>
      </c>
    </row>
    <row r="260" spans="1:7">
      <c r="A260" s="707" t="str">
        <f>'[1]משתתפים '!B260</f>
        <v>064580236</v>
      </c>
      <c r="B260" s="463" t="str">
        <f>'[1]משתתפים '!C260</f>
        <v>שוסטרמן יצחק</v>
      </c>
      <c r="C260" s="465">
        <f>'[1]משתתפים '!D260</f>
        <v>1949</v>
      </c>
      <c r="D260" s="465" t="str">
        <f>'[1]משתתפים '!E260</f>
        <v>לימן</v>
      </c>
      <c r="E260" s="465" t="str">
        <f>'[1]משתתפים '!F260</f>
        <v>064580236</v>
      </c>
      <c r="F260" s="413" t="str">
        <f>'[1]משתתפים '!G260</f>
        <v>אין</v>
      </c>
      <c r="G260" s="447">
        <f>'[1]משתתפים '!H260</f>
        <v>0</v>
      </c>
    </row>
    <row r="261" spans="1:7">
      <c r="A261" s="702" t="str">
        <f>'[1]משתתפים '!B261</f>
        <v>005843859</v>
      </c>
      <c r="B261" s="463" t="str">
        <f>'[1]משתתפים '!C261</f>
        <v>שמאי נאור</v>
      </c>
      <c r="C261" s="464">
        <f>'[1]משתתפים '!D261</f>
        <v>1947</v>
      </c>
      <c r="D261" s="464" t="str">
        <f>'[1]משתתפים '!E261</f>
        <v>לימן</v>
      </c>
      <c r="E261" s="464" t="str">
        <f>'[1]משתתפים '!F261</f>
        <v>005843859</v>
      </c>
      <c r="F261" s="413" t="str">
        <f>'[1]משתתפים '!G261</f>
        <v>אין</v>
      </c>
      <c r="G261" s="447">
        <f>'[1]משתתפים '!H261</f>
        <v>0</v>
      </c>
    </row>
    <row r="262" spans="1:7">
      <c r="A262" s="81">
        <f>'[1]משתתפים '!B262</f>
        <v>46652848</v>
      </c>
      <c r="B262" s="463" t="str">
        <f>'[1]משתתפים '!C262</f>
        <v>חפץ שושנה</v>
      </c>
      <c r="C262" s="466">
        <f>'[1]משתתפים '!D262</f>
        <v>1943</v>
      </c>
      <c r="D262" s="466" t="str">
        <f>'[1]משתתפים '!E262</f>
        <v>לימן</v>
      </c>
      <c r="E262" s="466">
        <f>'[1]משתתפים '!F262</f>
        <v>46652848</v>
      </c>
      <c r="F262" s="413" t="str">
        <f>'[1]משתתפים '!G262</f>
        <v>יש</v>
      </c>
      <c r="G262" s="447">
        <f>'[1]משתתפים '!H262</f>
        <v>44944</v>
      </c>
    </row>
    <row r="263" spans="1:7">
      <c r="A263" s="141" t="str">
        <f>'[1]משתתפים '!B263</f>
        <v>043522762</v>
      </c>
      <c r="B263" s="463" t="str">
        <f>'[1]משתתפים '!C263</f>
        <v>חפץ רפאל</v>
      </c>
      <c r="C263" s="464">
        <f>'[1]משתתפים '!D263</f>
        <v>1936</v>
      </c>
      <c r="D263" s="464" t="str">
        <f>'[1]משתתפים '!E263</f>
        <v>לימן</v>
      </c>
      <c r="E263" s="464" t="str">
        <f>'[1]משתתפים '!F263</f>
        <v>043522762</v>
      </c>
      <c r="F263" s="413" t="str">
        <f>'[1]משתתפים '!G263</f>
        <v>יש</v>
      </c>
      <c r="G263" s="447">
        <f>'[1]משתתפים '!H263</f>
        <v>44944</v>
      </c>
    </row>
    <row r="264" spans="1:7">
      <c r="A264" s="141">
        <f>'[1]משתתפים '!B264</f>
        <v>0</v>
      </c>
      <c r="B264" s="463">
        <f>'[1]משתתפים '!C264</f>
        <v>0</v>
      </c>
      <c r="C264" s="467">
        <f>'[1]משתתפים '!D264</f>
        <v>0</v>
      </c>
      <c r="D264" s="466">
        <f>'[1]משתתפים '!E264</f>
        <v>0</v>
      </c>
      <c r="E264" s="467">
        <f>'[1]משתתפים '!F264</f>
        <v>0</v>
      </c>
      <c r="F264" s="413" t="str">
        <f>'[1]משתתפים '!G264</f>
        <v>אין</v>
      </c>
      <c r="G264" s="447">
        <f>'[1]משתתפים '!H264</f>
        <v>0</v>
      </c>
    </row>
    <row r="265" spans="1:7">
      <c r="A265" s="707">
        <f>'[1]משתתפים '!B265</f>
        <v>0</v>
      </c>
      <c r="B265" s="463">
        <f>'[1]משתתפים '!C265</f>
        <v>0</v>
      </c>
      <c r="C265" s="468">
        <f>'[1]משתתפים '!D265</f>
        <v>0</v>
      </c>
      <c r="D265" s="464">
        <f>'[1]משתתפים '!E265</f>
        <v>0</v>
      </c>
      <c r="E265" s="468">
        <f>'[1]משתתפים '!F265</f>
        <v>0</v>
      </c>
      <c r="F265" s="413" t="str">
        <f>'[1]משתתפים '!G265</f>
        <v>אין</v>
      </c>
      <c r="G265" s="447">
        <f>'[1]משתתפים '!H265</f>
        <v>0</v>
      </c>
    </row>
    <row r="266" spans="1:7">
      <c r="A266" s="141">
        <f>'[1]משתתפים '!B266</f>
        <v>0</v>
      </c>
      <c r="B266" s="463">
        <f>'[1]משתתפים '!C266</f>
        <v>0</v>
      </c>
      <c r="C266" s="466">
        <f>'[1]משתתפים '!D266</f>
        <v>0</v>
      </c>
      <c r="D266" s="466">
        <f>'[1]משתתפים '!E266</f>
        <v>0</v>
      </c>
      <c r="E266" s="466">
        <f>'[1]משתתפים '!F266</f>
        <v>0</v>
      </c>
      <c r="F266" s="413" t="str">
        <f>'[1]משתתפים '!G266</f>
        <v>אין</v>
      </c>
      <c r="G266" s="447">
        <f>'[1]משתתפים '!H266</f>
        <v>0</v>
      </c>
    </row>
    <row r="267" spans="1:7">
      <c r="A267" s="707">
        <f>'[1]משתתפים '!B267</f>
        <v>0</v>
      </c>
      <c r="B267" s="463">
        <f>'[1]משתתפים '!C267</f>
        <v>0</v>
      </c>
      <c r="C267" s="464">
        <f>'[1]משתתפים '!D267</f>
        <v>0</v>
      </c>
      <c r="D267" s="464">
        <f>'[1]משתתפים '!E267</f>
        <v>0</v>
      </c>
      <c r="E267" s="464">
        <f>'[1]משתתפים '!F267</f>
        <v>0</v>
      </c>
      <c r="F267" s="413" t="str">
        <f>'[1]משתתפים '!G267</f>
        <v>אין</v>
      </c>
      <c r="G267" s="447">
        <f>'[1]משתתפים '!H267</f>
        <v>0</v>
      </c>
    </row>
    <row r="268" spans="1:7">
      <c r="A268" s="707">
        <f>'[1]משתתפים '!B268</f>
        <v>0</v>
      </c>
      <c r="B268" s="463">
        <f>'[1]משתתפים '!C268</f>
        <v>0</v>
      </c>
      <c r="C268" s="466">
        <f>'[1]משתתפים '!D268</f>
        <v>0</v>
      </c>
      <c r="D268" s="466">
        <f>'[1]משתתפים '!E268</f>
        <v>0</v>
      </c>
      <c r="E268" s="466">
        <f>'[1]משתתפים '!F268</f>
        <v>0</v>
      </c>
      <c r="F268" s="413" t="str">
        <f>'[1]משתתפים '!G268</f>
        <v>אין</v>
      </c>
      <c r="G268" s="447">
        <f>'[1]משתתפים '!H268</f>
        <v>0</v>
      </c>
    </row>
    <row r="269" spans="1:7">
      <c r="A269" s="707">
        <f>'[1]משתתפים '!B269</f>
        <v>0</v>
      </c>
      <c r="B269" s="463">
        <f>'[1]משתתפים '!C269</f>
        <v>0</v>
      </c>
      <c r="C269" s="468">
        <f>'[1]משתתפים '!D269</f>
        <v>0</v>
      </c>
      <c r="D269" s="464">
        <f>'[1]משתתפים '!E269</f>
        <v>0</v>
      </c>
      <c r="E269" s="468">
        <f>'[1]משתתפים '!F269</f>
        <v>0</v>
      </c>
      <c r="F269" s="413" t="str">
        <f>'[1]משתתפים '!G269</f>
        <v>אין</v>
      </c>
      <c r="G269" s="447">
        <f>'[1]משתתפים '!H269</f>
        <v>0</v>
      </c>
    </row>
    <row r="270" spans="1:7">
      <c r="A270" s="707">
        <f>'[1]משתתפים '!B270</f>
        <v>0</v>
      </c>
      <c r="B270" s="463">
        <f>'[1]משתתפים '!C270</f>
        <v>0</v>
      </c>
      <c r="C270" s="469">
        <f>'[1]משתתפים '!D270</f>
        <v>0</v>
      </c>
      <c r="D270" s="465">
        <f>'[1]משתתפים '!E270</f>
        <v>0</v>
      </c>
      <c r="E270" s="469">
        <f>'[1]משתתפים '!F270</f>
        <v>0</v>
      </c>
      <c r="F270" s="413" t="str">
        <f>'[1]משתתפים '!G270</f>
        <v>אין</v>
      </c>
      <c r="G270" s="447">
        <f>'[1]משתתפים '!H270</f>
        <v>0</v>
      </c>
    </row>
    <row r="271" spans="1:7">
      <c r="A271" s="81">
        <f>'[1]משתתפים '!B271</f>
        <v>0</v>
      </c>
      <c r="B271" s="463">
        <f>'[1]משתתפים '!C271</f>
        <v>0</v>
      </c>
      <c r="C271" s="464">
        <f>'[1]משתתפים '!D271</f>
        <v>0</v>
      </c>
      <c r="D271" s="464">
        <f>'[1]משתתפים '!E271</f>
        <v>0</v>
      </c>
      <c r="E271" s="464">
        <f>'[1]משתתפים '!F271</f>
        <v>0</v>
      </c>
      <c r="F271" s="413" t="str">
        <f>'[1]משתתפים '!G271</f>
        <v>אין</v>
      </c>
      <c r="G271" s="447">
        <f>'[1]משתתפים '!H271</f>
        <v>0</v>
      </c>
    </row>
    <row r="272" spans="1:7">
      <c r="A272" s="458" t="str">
        <f>'[1]משתתפים '!B272</f>
        <v>ת. זהות</v>
      </c>
      <c r="B272" s="693" t="str">
        <f>'[1]משתתפים '!C272</f>
        <v>שם השחקן</v>
      </c>
      <c r="C272" s="693" t="str">
        <f>'[1]משתתפים '!D272</f>
        <v>ת. לידה</v>
      </c>
      <c r="D272" s="458" t="str">
        <f>'[1]משתתפים '!E272</f>
        <v>מועדון</v>
      </c>
      <c r="E272" s="459" t="str">
        <f>'[1]משתתפים '!F272</f>
        <v>ת.ז</v>
      </c>
      <c r="F272" s="458" t="str">
        <f>'[1]משתתפים '!G272</f>
        <v>א. רפואי</v>
      </c>
      <c r="G272" s="459" t="str">
        <f>'[1]משתתפים '!H272</f>
        <v>ת. אישור</v>
      </c>
    </row>
    <row r="273" spans="1:7">
      <c r="A273" s="149" t="str">
        <f>'[1]משתתפים '!B273</f>
        <v>064552243</v>
      </c>
      <c r="B273" s="463" t="str">
        <f>'[1]משתתפים '!C273</f>
        <v>אלטנני יהושוע</v>
      </c>
      <c r="C273" s="599" t="str">
        <f>'[1]משתתפים '!D273</f>
        <v>1947</v>
      </c>
      <c r="D273" s="464" t="str">
        <f>'[1]משתתפים '!E273</f>
        <v>כרמיאל</v>
      </c>
      <c r="E273" s="673" t="str">
        <f>'[1]משתתפים '!F273</f>
        <v>064552243</v>
      </c>
      <c r="F273" s="413" t="str">
        <f>'[1]משתתפים '!G273</f>
        <v>אין</v>
      </c>
      <c r="G273" s="447">
        <f>'[1]משתתפים '!H273</f>
        <v>0</v>
      </c>
    </row>
    <row r="274" spans="1:7">
      <c r="A274" s="149" t="str">
        <f>'[1]משתתפים '!B274</f>
        <v>062172051</v>
      </c>
      <c r="B274" s="463" t="str">
        <f>'[1]משתתפים '!C274</f>
        <v>אלפסי שמעון</v>
      </c>
      <c r="C274" s="599" t="str">
        <f>'[1]משתתפים '!D274</f>
        <v>1953</v>
      </c>
      <c r="D274" s="464" t="str">
        <f>'[1]משתתפים '!E274</f>
        <v>כרמיאל</v>
      </c>
      <c r="E274" s="673" t="str">
        <f>'[1]משתתפים '!F274</f>
        <v>062172051</v>
      </c>
      <c r="F274" s="413" t="str">
        <f>'[1]משתתפים '!G274</f>
        <v>אין</v>
      </c>
      <c r="G274" s="447">
        <f>'[1]משתתפים '!H274</f>
        <v>0</v>
      </c>
    </row>
    <row r="275" spans="1:7">
      <c r="A275" s="150" t="str">
        <f>'[1]משתתפים '!B275</f>
        <v>010034361</v>
      </c>
      <c r="B275" s="463" t="str">
        <f>'[1]משתתפים '!C275</f>
        <v>אשור אבי</v>
      </c>
      <c r="C275" s="599" t="str">
        <f>'[1]משתתפים '!D275</f>
        <v>1948</v>
      </c>
      <c r="D275" s="464" t="str">
        <f>'[1]משתתפים '!E275</f>
        <v>כרמיאל</v>
      </c>
      <c r="E275" s="673" t="str">
        <f>'[1]משתתפים '!F275</f>
        <v>010034361</v>
      </c>
      <c r="F275" s="413" t="str">
        <f>'[1]משתתפים '!G275</f>
        <v>אין</v>
      </c>
      <c r="G275" s="447">
        <f>'[1]משתתפים '!H275</f>
        <v>0</v>
      </c>
    </row>
    <row r="276" spans="1:7">
      <c r="A276" s="559" t="str">
        <f>'[1]משתתפים '!B276</f>
        <v>015696602</v>
      </c>
      <c r="B276" s="463" t="str">
        <f>'[1]משתתפים '!C276</f>
        <v>בייקר ראלף</v>
      </c>
      <c r="C276" s="599" t="str">
        <f>'[1]משתתפים '!D276</f>
        <v>1946</v>
      </c>
      <c r="D276" s="464" t="str">
        <f>'[1]משתתפים '!E276</f>
        <v>כרמיאל</v>
      </c>
      <c r="E276" s="673" t="str">
        <f>'[1]משתתפים '!F276</f>
        <v>015696602</v>
      </c>
      <c r="F276" s="413" t="str">
        <f>'[1]משתתפים '!G276</f>
        <v>אין</v>
      </c>
      <c r="G276" s="447">
        <f>'[1]משתתפים '!H276</f>
        <v>0</v>
      </c>
    </row>
    <row r="277" spans="1:7">
      <c r="A277" s="425" t="str">
        <f>'[1]משתתפים '!B277</f>
        <v>067419267</v>
      </c>
      <c r="B277" s="387" t="str">
        <f>'[1]משתתפים '!C277</f>
        <v>בן הרוש סימון</v>
      </c>
      <c r="C277" s="601" t="str">
        <f>'[1]משתתפים '!D277</f>
        <v>1949</v>
      </c>
      <c r="D277" s="601" t="str">
        <f>'[1]משתתפים '!E277</f>
        <v>כרמיאל</v>
      </c>
      <c r="E277" s="674" t="str">
        <f>'[1]משתתפים '!F277</f>
        <v>067419267</v>
      </c>
      <c r="F277" s="413" t="str">
        <f>'[1]משתתפים '!G277</f>
        <v>אין</v>
      </c>
      <c r="G277" s="447">
        <f>'[1]משתתפים '!H277</f>
        <v>0</v>
      </c>
    </row>
    <row r="278" spans="1:7">
      <c r="A278" s="426" t="str">
        <f>'[1]משתתפים '!B278</f>
        <v>060696044</v>
      </c>
      <c r="B278" s="387" t="str">
        <f>'[1]משתתפים '!C278</f>
        <v>בראור שלום</v>
      </c>
      <c r="C278" s="470" t="str">
        <f>'[1]משתתפים '!D278</f>
        <v>1947</v>
      </c>
      <c r="D278" s="601" t="str">
        <f>'[1]משתתפים '!E278</f>
        <v>כרמיאל</v>
      </c>
      <c r="E278" s="675" t="str">
        <f>'[1]משתתפים '!F278</f>
        <v>060696044</v>
      </c>
      <c r="F278" s="413" t="str">
        <f>'[1]משתתפים '!G278</f>
        <v>אין</v>
      </c>
      <c r="G278" s="447">
        <f>'[1]משתתפים '!H278</f>
        <v>0</v>
      </c>
    </row>
    <row r="279" spans="1:7">
      <c r="A279" s="427" t="str">
        <f>'[1]משתתפים '!B279</f>
        <v>030208409</v>
      </c>
      <c r="B279" s="387" t="str">
        <f>'[1]משתתפים '!C279</f>
        <v>גל ינאי</v>
      </c>
      <c r="C279" s="471" t="str">
        <f>'[1]משתתפים '!D279</f>
        <v>1941</v>
      </c>
      <c r="D279" s="601" t="str">
        <f>'[1]משתתפים '!E279</f>
        <v>כרמיאל</v>
      </c>
      <c r="E279" s="676" t="str">
        <f>'[1]משתתפים '!F279</f>
        <v>030208409</v>
      </c>
      <c r="F279" s="413" t="str">
        <f>'[1]משתתפים '!G279</f>
        <v>אין</v>
      </c>
      <c r="G279" s="447">
        <f>'[1]משתתפים '!H279</f>
        <v>0</v>
      </c>
    </row>
    <row r="280" spans="1:7">
      <c r="A280" s="560" t="str">
        <f>'[1]משתתפים '!B280</f>
        <v>010520690</v>
      </c>
      <c r="B280" s="463" t="str">
        <f>'[1]משתתפים '!C280</f>
        <v>חביב מתי</v>
      </c>
      <c r="C280" s="671" t="str">
        <f>'[1]משתתפים '!D280</f>
        <v>1946</v>
      </c>
      <c r="D280" s="601" t="str">
        <f>'[1]משתתפים '!E280</f>
        <v>כרמיאל</v>
      </c>
      <c r="E280" s="677" t="str">
        <f>'[1]משתתפים '!F280</f>
        <v>010520690</v>
      </c>
      <c r="F280" s="413" t="str">
        <f>'[1]משתתפים '!G280</f>
        <v>אין</v>
      </c>
      <c r="G280" s="447">
        <f>'[1]משתתפים '!H280</f>
        <v>0</v>
      </c>
    </row>
    <row r="281" spans="1:7">
      <c r="A281" s="561" t="str">
        <f>'[1]משתתפים '!B281</f>
        <v>077134559</v>
      </c>
      <c r="B281" s="463" t="str">
        <f>'[1]משתתפים '!C281</f>
        <v>חורב אלי</v>
      </c>
      <c r="C281" s="672" t="str">
        <f>'[1]משתתפים '!D281</f>
        <v>1950</v>
      </c>
      <c r="D281" s="601" t="str">
        <f>'[1]משתתפים '!E281</f>
        <v>כרמיאל</v>
      </c>
      <c r="E281" s="678" t="str">
        <f>'[1]משתתפים '!F281</f>
        <v>077134559</v>
      </c>
      <c r="F281" s="413" t="str">
        <f>'[1]משתתפים '!G281</f>
        <v>אין</v>
      </c>
      <c r="G281" s="447">
        <f>'[1]משתתפים '!H281</f>
        <v>0</v>
      </c>
    </row>
    <row r="282" spans="1:7">
      <c r="A282" s="562" t="str">
        <f>'[1]משתתפים '!B282</f>
        <v>067571224</v>
      </c>
      <c r="B282" s="463" t="str">
        <f>'[1]משתתפים '!C282</f>
        <v>טאובמן גילה</v>
      </c>
      <c r="C282" s="672" t="str">
        <f>'[1]משתתפים '!D282</f>
        <v>1948</v>
      </c>
      <c r="D282" s="601" t="str">
        <f>'[1]משתתפים '!E282</f>
        <v>כרמיאל</v>
      </c>
      <c r="E282" s="679" t="str">
        <f>'[1]משתתפים '!F282</f>
        <v>067571224</v>
      </c>
      <c r="F282" s="413" t="str">
        <f>'[1]משתתפים '!G282</f>
        <v>אין</v>
      </c>
      <c r="G282" s="447">
        <f>'[1]משתתפים '!H282</f>
        <v>0</v>
      </c>
    </row>
    <row r="283" spans="1:7">
      <c r="A283" s="561" t="str">
        <f>'[1]משתתפים '!B283</f>
        <v>000264671</v>
      </c>
      <c r="B283" s="463" t="str">
        <f>'[1]משתתפים '!C283</f>
        <v>יוסף מנשה</v>
      </c>
      <c r="C283" s="672" t="str">
        <f>'[1]משתתפים '!D283</f>
        <v>1941</v>
      </c>
      <c r="D283" s="601" t="str">
        <f>'[1]משתתפים '!E283</f>
        <v>כרמיאל</v>
      </c>
      <c r="E283" s="674" t="str">
        <f>'[1]משתתפים '!F283</f>
        <v>000264671</v>
      </c>
      <c r="F283" s="413" t="str">
        <f>'[1]משתתפים '!G283</f>
        <v>אין</v>
      </c>
      <c r="G283" s="447">
        <f>'[1]משתתפים '!H283</f>
        <v>0</v>
      </c>
    </row>
    <row r="284" spans="1:7">
      <c r="A284" s="562" t="str">
        <f>'[1]משתתפים '!B284</f>
        <v>068785914</v>
      </c>
      <c r="B284" s="463" t="str">
        <f>'[1]משתתפים '!C284</f>
        <v>ירחי מיקי</v>
      </c>
      <c r="C284" s="672" t="str">
        <f>'[1]משתתפים '!D284</f>
        <v>1946</v>
      </c>
      <c r="D284" s="601" t="str">
        <f>'[1]משתתפים '!E284</f>
        <v>כרמיאל</v>
      </c>
      <c r="E284" s="677" t="str">
        <f>'[1]משתתפים '!F284</f>
        <v>068785914</v>
      </c>
      <c r="F284" s="413" t="str">
        <f>'[1]משתתפים '!G284</f>
        <v>אין</v>
      </c>
      <c r="G284" s="447">
        <f>'[1]משתתפים '!H284</f>
        <v>0</v>
      </c>
    </row>
    <row r="285" spans="1:7">
      <c r="A285" s="560" t="str">
        <f>'[1]משתתפים '!B285</f>
        <v>030105829</v>
      </c>
      <c r="B285" s="463" t="str">
        <f>'[1]משתתפים '!C285</f>
        <v>לוי חיים</v>
      </c>
      <c r="C285" s="671" t="str">
        <f>'[1]משתתפים '!D285</f>
        <v>1950</v>
      </c>
      <c r="D285" s="601" t="str">
        <f>'[1]משתתפים '!E285</f>
        <v>כרמיאל</v>
      </c>
      <c r="E285" s="677" t="str">
        <f>'[1]משתתפים '!F285</f>
        <v>030105829</v>
      </c>
      <c r="F285" s="413" t="str">
        <f>'[1]משתתפים '!G285</f>
        <v>אין</v>
      </c>
      <c r="G285" s="447">
        <f>'[1]משתתפים '!H285</f>
        <v>0</v>
      </c>
    </row>
    <row r="286" spans="1:7">
      <c r="A286" s="560" t="str">
        <f>'[1]משתתפים '!B286</f>
        <v>050281740</v>
      </c>
      <c r="B286" s="463" t="str">
        <f>'[1]משתתפים '!C286</f>
        <v>משרקי מוטי</v>
      </c>
      <c r="C286" s="671" t="str">
        <f>'[1]משתתפים '!D286</f>
        <v>1954</v>
      </c>
      <c r="D286" s="601" t="str">
        <f>'[1]משתתפים '!E286</f>
        <v>כרמיאל</v>
      </c>
      <c r="E286" s="677" t="str">
        <f>'[1]משתתפים '!F286</f>
        <v>050281740</v>
      </c>
      <c r="F286" s="413" t="str">
        <f>'[1]משתתפים '!G286</f>
        <v>אין</v>
      </c>
      <c r="G286" s="447">
        <f>'[1]משתתפים '!H286</f>
        <v>0</v>
      </c>
    </row>
    <row r="287" spans="1:7">
      <c r="A287" s="561" t="str">
        <f>'[1]משתתפים '!B287</f>
        <v>007115306</v>
      </c>
      <c r="B287" s="463" t="str">
        <f>'[1]משתתפים '!C287</f>
        <v>פילוסוף מרים</v>
      </c>
      <c r="C287" s="672" t="str">
        <f>'[1]משתתפים '!D287</f>
        <v>1935</v>
      </c>
      <c r="D287" s="601" t="str">
        <f>'[1]משתתפים '!E287</f>
        <v>כרמיאל</v>
      </c>
      <c r="E287" s="678" t="str">
        <f>'[1]משתתפים '!F287</f>
        <v>007115306</v>
      </c>
      <c r="F287" s="413" t="str">
        <f>'[1]משתתפים '!G287</f>
        <v>אין</v>
      </c>
      <c r="G287" s="447">
        <f>'[1]משתתפים '!H287</f>
        <v>0</v>
      </c>
    </row>
    <row r="288" spans="1:7">
      <c r="A288" s="562" t="str">
        <f>'[1]משתתפים '!B288</f>
        <v>052090685</v>
      </c>
      <c r="B288" s="463" t="str">
        <f>'[1]משתתפים '!C288</f>
        <v>פרן צבי</v>
      </c>
      <c r="C288" s="672" t="str">
        <f>'[1]משתתפים '!D288</f>
        <v>1953</v>
      </c>
      <c r="D288" s="601" t="str">
        <f>'[1]משתתפים '!E288</f>
        <v>כרמיאל</v>
      </c>
      <c r="E288" s="679" t="str">
        <f>'[1]משתתפים '!F288</f>
        <v>052090685</v>
      </c>
      <c r="F288" s="413" t="str">
        <f>'[1]משתתפים '!G288</f>
        <v>אין</v>
      </c>
      <c r="G288" s="447">
        <f>'[1]משתתפים '!H288</f>
        <v>0</v>
      </c>
    </row>
    <row r="289" spans="1:7">
      <c r="A289" s="561" t="str">
        <f>'[1]משתתפים '!B289</f>
        <v>055122048</v>
      </c>
      <c r="B289" s="463" t="str">
        <f>'[1]משתתפים '!C289</f>
        <v>קייזרמן צבי</v>
      </c>
      <c r="C289" s="672" t="str">
        <f>'[1]משתתפים '!D289</f>
        <v>1958</v>
      </c>
      <c r="D289" s="601" t="str">
        <f>'[1]משתתפים '!E289</f>
        <v>כרמיאל</v>
      </c>
      <c r="E289" s="674" t="str">
        <f>'[1]משתתפים '!F289</f>
        <v>055122048</v>
      </c>
      <c r="F289" s="413" t="str">
        <f>'[1]משתתפים '!G289</f>
        <v>אין</v>
      </c>
      <c r="G289" s="447">
        <f>'[1]משתתפים '!H289</f>
        <v>0</v>
      </c>
    </row>
    <row r="290" spans="1:7">
      <c r="A290" s="562" t="str">
        <f>'[1]משתתפים '!B290</f>
        <v>030020077</v>
      </c>
      <c r="B290" s="463" t="str">
        <f>'[1]משתתפים '!C290</f>
        <v>קרן יחזקאל</v>
      </c>
      <c r="C290" s="672" t="str">
        <f>'[1]משתתפים '!D290</f>
        <v>1950</v>
      </c>
      <c r="D290" s="601" t="str">
        <f>'[1]משתתפים '!E290</f>
        <v>כרמיאל</v>
      </c>
      <c r="E290" s="677" t="str">
        <f>'[1]משתתפים '!F290</f>
        <v>030020077</v>
      </c>
      <c r="F290" s="413" t="str">
        <f>'[1]משתתפים '!G290</f>
        <v>אין</v>
      </c>
      <c r="G290" s="447">
        <f>'[1]משתתפים '!H290</f>
        <v>0</v>
      </c>
    </row>
    <row r="291" spans="1:7">
      <c r="A291" s="560" t="str">
        <f>'[1]משתתפים '!B291</f>
        <v>014016901</v>
      </c>
      <c r="B291" s="463" t="str">
        <f>'[1]משתתפים '!C291</f>
        <v>רוט טיבי</v>
      </c>
      <c r="C291" s="671" t="str">
        <f>'[1]משתתפים '!D291</f>
        <v>1957</v>
      </c>
      <c r="D291" s="601" t="str">
        <f>'[1]משתתפים '!E291</f>
        <v>כרמיאל</v>
      </c>
      <c r="E291" s="677" t="str">
        <f>'[1]משתתפים '!F291</f>
        <v>014016901</v>
      </c>
      <c r="F291" s="413" t="str">
        <f>'[1]משתתפים '!G291</f>
        <v>אין</v>
      </c>
      <c r="G291" s="447">
        <f>'[1]משתתפים '!H291</f>
        <v>0</v>
      </c>
    </row>
    <row r="292" spans="1:7">
      <c r="A292" s="561" t="str">
        <f>'[1]משתתפים '!B292</f>
        <v>064578578</v>
      </c>
      <c r="B292" s="463" t="str">
        <f>'[1]משתתפים '!C292</f>
        <v>רותם ישראל</v>
      </c>
      <c r="C292" s="672" t="str">
        <f>'[1]משתתפים '!D292</f>
        <v>1947</v>
      </c>
      <c r="D292" s="601" t="str">
        <f>'[1]משתתפים '!E292</f>
        <v>כרמיאל</v>
      </c>
      <c r="E292" s="674" t="str">
        <f>'[1]משתתפים '!F292</f>
        <v>064578578</v>
      </c>
      <c r="F292" s="413" t="str">
        <f>'[1]משתתפים '!G292</f>
        <v>אין</v>
      </c>
      <c r="G292" s="447">
        <f>'[1]משתתפים '!H292</f>
        <v>0</v>
      </c>
    </row>
    <row r="293" spans="1:7">
      <c r="A293" s="562" t="str">
        <f>'[1]משתתפים '!B293</f>
        <v>009455106</v>
      </c>
      <c r="B293" s="463" t="str">
        <f>'[1]משתתפים '!C293</f>
        <v>שושן אבי</v>
      </c>
      <c r="C293" s="672" t="str">
        <f>'[1]משתתפים '!D293</f>
        <v>1952</v>
      </c>
      <c r="D293" s="601" t="str">
        <f>'[1]משתתפים '!E293</f>
        <v>כרמיאל</v>
      </c>
      <c r="E293" s="677" t="str">
        <f>'[1]משתתפים '!F293</f>
        <v>009455106</v>
      </c>
      <c r="F293" s="413" t="str">
        <f>'[1]משתתפים '!G293</f>
        <v>אין</v>
      </c>
      <c r="G293" s="447">
        <f>'[1]משתתפים '!H293</f>
        <v>0</v>
      </c>
    </row>
    <row r="294" spans="1:7">
      <c r="A294" s="560" t="str">
        <f>'[1]משתתפים '!B294</f>
        <v>065552192</v>
      </c>
      <c r="B294" s="463" t="str">
        <f>'[1]משתתפים '!C294</f>
        <v>גלמור נחום</v>
      </c>
      <c r="C294" s="671" t="str">
        <f>'[1]משתתפים '!D294</f>
        <v>1952</v>
      </c>
      <c r="D294" s="601" t="str">
        <f>'[1]משתתפים '!E294</f>
        <v>כרמיאל</v>
      </c>
      <c r="E294" s="677" t="str">
        <f>'[1]משתתפים '!F294</f>
        <v>065552192</v>
      </c>
      <c r="F294" s="413" t="str">
        <f>'[1]משתתפים '!G294</f>
        <v>יש</v>
      </c>
      <c r="G294" s="447">
        <f>'[1]משתתפים '!H294</f>
        <v>44900</v>
      </c>
    </row>
    <row r="295" spans="1:7">
      <c r="A295" s="564">
        <f>'[1]משתתפים '!B295</f>
        <v>0</v>
      </c>
      <c r="B295" s="387">
        <f>'[1]משתתפים '!C295</f>
        <v>0</v>
      </c>
      <c r="C295" s="564">
        <f>'[1]משתתפים '!D295</f>
        <v>0</v>
      </c>
      <c r="D295" s="563">
        <f>'[1]משתתפים '!E295</f>
        <v>0</v>
      </c>
      <c r="E295" s="564">
        <f>'[1]משתתפים '!F295</f>
        <v>0</v>
      </c>
      <c r="F295" s="413" t="str">
        <f>'[1]משתתפים '!G295</f>
        <v>אין</v>
      </c>
      <c r="G295" s="447">
        <f>'[1]משתתפים '!H295</f>
        <v>0</v>
      </c>
    </row>
    <row r="296" spans="1:7">
      <c r="A296" s="563">
        <f>'[1]משתתפים '!B296</f>
        <v>0</v>
      </c>
      <c r="B296" s="387">
        <f>'[1]משתתפים '!C296</f>
        <v>0</v>
      </c>
      <c r="C296" s="563">
        <f>'[1]משתתפים '!D296</f>
        <v>0</v>
      </c>
      <c r="D296" s="563">
        <f>'[1]משתתפים '!E296</f>
        <v>0</v>
      </c>
      <c r="E296" s="563">
        <f>'[1]משתתפים '!F296</f>
        <v>0</v>
      </c>
      <c r="F296" s="413" t="str">
        <f>'[1]משתתפים '!G296</f>
        <v>אין</v>
      </c>
      <c r="G296" s="447">
        <f>'[1]משתתפים '!H296</f>
        <v>0</v>
      </c>
    </row>
    <row r="297" spans="1:7">
      <c r="A297" s="565">
        <f>'[1]משתתפים '!B297</f>
        <v>0</v>
      </c>
      <c r="B297" s="387">
        <f>'[1]משתתפים '!C297</f>
        <v>0</v>
      </c>
      <c r="C297" s="565">
        <f>'[1]משתתפים '!D297</f>
        <v>0</v>
      </c>
      <c r="D297" s="563">
        <f>'[1]משתתפים '!E297</f>
        <v>0</v>
      </c>
      <c r="E297" s="565">
        <f>'[1]משתתפים '!F297</f>
        <v>0</v>
      </c>
      <c r="F297" s="413" t="str">
        <f>'[1]משתתפים '!G297</f>
        <v>אין</v>
      </c>
      <c r="G297" s="447">
        <f>'[1]משתתפים '!H297</f>
        <v>0</v>
      </c>
    </row>
    <row r="298" spans="1:7">
      <c r="A298" s="566">
        <f>'[1]משתתפים '!B298</f>
        <v>0</v>
      </c>
      <c r="B298" s="387">
        <f>'[1]משתתפים '!C298</f>
        <v>0</v>
      </c>
      <c r="C298" s="568">
        <f>'[1]משתתפים '!D298</f>
        <v>0</v>
      </c>
      <c r="D298" s="563">
        <f>'[1]משתתפים '!E298</f>
        <v>0</v>
      </c>
      <c r="E298" s="568">
        <f>'[1]משתתפים '!F298</f>
        <v>0</v>
      </c>
      <c r="F298" s="413" t="str">
        <f>'[1]משתתפים '!G298</f>
        <v>אין</v>
      </c>
      <c r="G298" s="447">
        <f>'[1]משתתפים '!H298</f>
        <v>0</v>
      </c>
    </row>
    <row r="299" spans="1:7">
      <c r="A299" s="567">
        <f>'[1]משתתפים '!B299</f>
        <v>0</v>
      </c>
      <c r="B299" s="387">
        <f>'[1]משתתפים '!C299</f>
        <v>0</v>
      </c>
      <c r="C299" s="564">
        <f>'[1]משתתפים '!D299</f>
        <v>0</v>
      </c>
      <c r="D299" s="563">
        <f>'[1]משתתפים '!E299</f>
        <v>0</v>
      </c>
      <c r="E299" s="564">
        <f>'[1]משתתפים '!F299</f>
        <v>0</v>
      </c>
      <c r="F299" s="413" t="str">
        <f>'[1]משתתפים '!G299</f>
        <v>אין</v>
      </c>
      <c r="G299" s="447">
        <f>'[1]משתתפים '!H299</f>
        <v>0</v>
      </c>
    </row>
    <row r="300" spans="1:7">
      <c r="A300" s="563">
        <f>'[1]משתתפים '!B300</f>
        <v>0</v>
      </c>
      <c r="B300" s="387">
        <f>'[1]משתתפים '!C300</f>
        <v>0</v>
      </c>
      <c r="C300" s="563">
        <f>'[1]משתתפים '!D300</f>
        <v>0</v>
      </c>
      <c r="D300" s="563">
        <f>'[1]משתתפים '!E300</f>
        <v>0</v>
      </c>
      <c r="E300" s="563">
        <f>'[1]משתתפים '!F300</f>
        <v>0</v>
      </c>
      <c r="F300" s="413" t="str">
        <f>'[1]משתתפים '!G300</f>
        <v>אין</v>
      </c>
      <c r="G300" s="447">
        <f>'[1]משתתפים '!H300</f>
        <v>0</v>
      </c>
    </row>
    <row r="301" spans="1:7">
      <c r="A301" s="563">
        <f>'[1]משתתפים '!B301</f>
        <v>0</v>
      </c>
      <c r="B301" s="387">
        <f>'[1]משתתפים '!C301</f>
        <v>0</v>
      </c>
      <c r="C301" s="563">
        <f>'[1]משתתפים '!D301</f>
        <v>0</v>
      </c>
      <c r="D301" s="563">
        <f>'[1]משתתפים '!E301</f>
        <v>0</v>
      </c>
      <c r="E301" s="563">
        <f>'[1]משתתפים '!F301</f>
        <v>0</v>
      </c>
      <c r="F301" s="413" t="str">
        <f>'[1]משתתפים '!G301</f>
        <v>אין</v>
      </c>
      <c r="G301" s="447">
        <f>'[1]משתתפים '!H301</f>
        <v>0</v>
      </c>
    </row>
    <row r="302" spans="1:7">
      <c r="A302" s="563">
        <f>'[1]משתתפים '!B302</f>
        <v>0</v>
      </c>
      <c r="B302" s="387">
        <f>'[1]משתתפים '!C302</f>
        <v>0</v>
      </c>
      <c r="C302" s="563">
        <f>'[1]משתתפים '!D302</f>
        <v>0</v>
      </c>
      <c r="D302" s="563">
        <f>'[1]משתתפים '!E302</f>
        <v>0</v>
      </c>
      <c r="E302" s="563">
        <f>'[1]משתתפים '!F302</f>
        <v>0</v>
      </c>
      <c r="F302" s="413" t="str">
        <f>'[1]משתתפים '!G302</f>
        <v>אין</v>
      </c>
      <c r="G302" s="447">
        <f>'[1]משתתפים '!H302</f>
        <v>0</v>
      </c>
    </row>
    <row r="303" spans="1:7">
      <c r="A303" s="566">
        <f>'[1]משתתפים '!B303</f>
        <v>0</v>
      </c>
      <c r="B303" s="387">
        <f>'[1]משתתפים '!C303</f>
        <v>0</v>
      </c>
      <c r="C303" s="568">
        <f>'[1]משתתפים '!D303</f>
        <v>0</v>
      </c>
      <c r="D303" s="563">
        <f>'[1]משתתפים '!E303</f>
        <v>0</v>
      </c>
      <c r="E303" s="568">
        <f>'[1]משתתפים '!F303</f>
        <v>0</v>
      </c>
      <c r="F303" s="413" t="str">
        <f>'[1]משתתפים '!G303</f>
        <v>אין</v>
      </c>
      <c r="G303" s="447">
        <f>'[1]משתתפים '!H303</f>
        <v>0</v>
      </c>
    </row>
    <row r="304" spans="1:7">
      <c r="A304" s="458" t="str">
        <f>'[1]משתתפים '!B304</f>
        <v>ת.ז</v>
      </c>
      <c r="B304" s="693" t="str">
        <f>'[1]משתתפים '!C304</f>
        <v>שם השחקן</v>
      </c>
      <c r="C304" s="693" t="str">
        <f>'[1]משתתפים '!D304</f>
        <v>ת. לידה</v>
      </c>
      <c r="D304" s="458" t="str">
        <f>'[1]משתתפים '!E304</f>
        <v>מועדון</v>
      </c>
      <c r="E304" s="459" t="str">
        <f>'[1]משתתפים '!F304</f>
        <v>ת.ז</v>
      </c>
      <c r="F304" s="458" t="str">
        <f>'[1]משתתפים '!G304</f>
        <v>א. רפואי</v>
      </c>
      <c r="G304" s="459" t="str">
        <f>'[1]משתתפים '!H304</f>
        <v>ת. אישור</v>
      </c>
    </row>
    <row r="305" spans="1:7">
      <c r="A305" s="472" t="str">
        <f>'[1]משתתפים '!B305</f>
        <v>014258883</v>
      </c>
      <c r="B305" s="387" t="str">
        <f>'[1]משתתפים '!C305</f>
        <v>אייש נואל</v>
      </c>
      <c r="C305" s="563">
        <f>'[1]משתתפים '!D305</f>
        <v>1953</v>
      </c>
      <c r="D305" s="681" t="str">
        <f>'[1]משתתפים '!E305</f>
        <v>לב הרצליה</v>
      </c>
      <c r="E305" s="602" t="str">
        <f>'[1]משתתפים '!F305</f>
        <v>014258883</v>
      </c>
      <c r="F305" s="413" t="str">
        <f>'[1]משתתפים '!G305</f>
        <v>יש</v>
      </c>
      <c r="G305" s="447">
        <f>'[1]משתתפים '!H305</f>
        <v>44941</v>
      </c>
    </row>
    <row r="306" spans="1:7">
      <c r="A306" s="472" t="str">
        <f>'[1]משתתפים '!B306</f>
        <v>044504637</v>
      </c>
      <c r="B306" s="387" t="str">
        <f>'[1]משתתפים '!C306</f>
        <v>ארמן משה</v>
      </c>
      <c r="C306" s="563">
        <f>'[1]משתתפים '!D306</f>
        <v>1944</v>
      </c>
      <c r="D306" s="681" t="str">
        <f>'[1]משתתפים '!E306</f>
        <v>לב הרצליה</v>
      </c>
      <c r="E306" s="602" t="str">
        <f>'[1]משתתפים '!F306</f>
        <v>044504637</v>
      </c>
      <c r="F306" s="413" t="str">
        <f>'[1]משתתפים '!G306</f>
        <v>אין</v>
      </c>
      <c r="G306" s="447">
        <f>'[1]משתתפים '!H306</f>
        <v>0</v>
      </c>
    </row>
    <row r="307" spans="1:7">
      <c r="A307" s="473" t="str">
        <f>'[1]משתתפים '!B307</f>
        <v>043337245</v>
      </c>
      <c r="B307" s="387" t="str">
        <f>'[1]משתתפים '!C307</f>
        <v>גבריאל שלום</v>
      </c>
      <c r="C307" s="568">
        <f>'[1]משתתפים '!D307</f>
        <v>1949</v>
      </c>
      <c r="D307" s="541" t="str">
        <f>'[1]משתתפים '!E307</f>
        <v>לב הרצליה</v>
      </c>
      <c r="E307" s="735" t="str">
        <f>'[1]משתתפים '!F307</f>
        <v>043337245</v>
      </c>
      <c r="F307" s="413" t="str">
        <f>'[1]משתתפים '!G307</f>
        <v>אין</v>
      </c>
      <c r="G307" s="447">
        <f>'[1]משתתפים '!H307</f>
        <v>0</v>
      </c>
    </row>
    <row r="308" spans="1:7">
      <c r="A308" s="735" t="str">
        <f>'[1]משתתפים '!B308</f>
        <v>051617066</v>
      </c>
      <c r="B308" s="387" t="str">
        <f>'[1]משתתפים '!C308</f>
        <v>גורסקי לאה</v>
      </c>
      <c r="C308" s="563">
        <f>'[1]משתתפים '!D308</f>
        <v>1952</v>
      </c>
      <c r="D308" s="736" t="str">
        <f>'[1]משתתפים '!E308</f>
        <v>לב הרצליה</v>
      </c>
      <c r="E308" s="602" t="str">
        <f>'[1]משתתפים '!F308</f>
        <v>051617066</v>
      </c>
      <c r="F308" s="413" t="str">
        <f>'[1]משתתפים '!G308</f>
        <v>אין</v>
      </c>
      <c r="G308" s="447">
        <f>'[1]משתתפים '!H308</f>
        <v>0</v>
      </c>
    </row>
    <row r="309" spans="1:7">
      <c r="A309" s="473" t="str">
        <f>'[1]משתתפים '!B309</f>
        <v>051616761</v>
      </c>
      <c r="B309" s="387" t="str">
        <f>'[1]משתתפים '!C309</f>
        <v>גת אורי</v>
      </c>
      <c r="C309" s="565">
        <f>'[1]משתתפים '!D309</f>
        <v>1952</v>
      </c>
      <c r="D309" s="541" t="str">
        <f>'[1]משתתפים '!E309</f>
        <v>לב הרצליה</v>
      </c>
      <c r="E309" s="735" t="str">
        <f>'[1]משתתפים '!F309</f>
        <v>051616761</v>
      </c>
      <c r="F309" s="413" t="str">
        <f>'[1]משתתפים '!G309</f>
        <v>אין</v>
      </c>
      <c r="G309" s="447">
        <f>'[1]משתתפים '!H309</f>
        <v>0</v>
      </c>
    </row>
    <row r="310" spans="1:7">
      <c r="A310" s="735" t="str">
        <f>'[1]משתתפים '!B310</f>
        <v>050688092</v>
      </c>
      <c r="B310" s="387" t="str">
        <f>'[1]משתתפים '!C310</f>
        <v>דקל אורנה</v>
      </c>
      <c r="C310" s="563">
        <f>'[1]משתתפים '!D310</f>
        <v>1951</v>
      </c>
      <c r="D310" s="736" t="str">
        <f>'[1]משתתפים '!E310</f>
        <v>לב הרצליה</v>
      </c>
      <c r="E310" s="736" t="str">
        <f>'[1]משתתפים '!F310</f>
        <v>050688092</v>
      </c>
      <c r="F310" s="413" t="str">
        <f>'[1]משתתפים '!G310</f>
        <v>אין</v>
      </c>
      <c r="G310" s="447">
        <f>'[1]משתתפים '!H310</f>
        <v>0</v>
      </c>
    </row>
    <row r="311" spans="1:7">
      <c r="A311" s="736" t="str">
        <f>'[1]משתתפים '!B311</f>
        <v>030388433</v>
      </c>
      <c r="B311" s="387" t="str">
        <f>'[1]משתתפים '!C311</f>
        <v>הרצל מירי</v>
      </c>
      <c r="C311" s="565">
        <f>'[1]משתתפים '!D311</f>
        <v>1937</v>
      </c>
      <c r="D311" s="735" t="str">
        <f>'[1]משתתפים '!E311</f>
        <v>לב הרצליה</v>
      </c>
      <c r="E311" s="735" t="str">
        <f>'[1]משתתפים '!F311</f>
        <v>030388433</v>
      </c>
      <c r="F311" s="413" t="str">
        <f>'[1]משתתפים '!G311</f>
        <v>אין</v>
      </c>
      <c r="G311" s="447">
        <f>'[1]משתתפים '!H311</f>
        <v>0</v>
      </c>
    </row>
    <row r="312" spans="1:7">
      <c r="A312" s="735" t="str">
        <f>'[1]משתתפים '!B312</f>
        <v>010158939</v>
      </c>
      <c r="B312" s="387" t="str">
        <f>'[1]משתתפים '!C312</f>
        <v>הררי דוד</v>
      </c>
      <c r="C312" s="563">
        <f>'[1]משתתפים '!D312</f>
        <v>1945</v>
      </c>
      <c r="D312" s="681" t="str">
        <f>'[1]משתתפים '!E312</f>
        <v>לב הרצליה</v>
      </c>
      <c r="E312" s="736" t="str">
        <f>'[1]משתתפים '!F312</f>
        <v>010158939</v>
      </c>
      <c r="F312" s="413" t="str">
        <f>'[1]משתתפים '!G312</f>
        <v>אין</v>
      </c>
      <c r="G312" s="447">
        <f>'[1]משתתפים '!H312</f>
        <v>0</v>
      </c>
    </row>
    <row r="313" spans="1:7">
      <c r="A313" s="736" t="str">
        <f>'[1]משתתפים '!B313</f>
        <v>005262290</v>
      </c>
      <c r="B313" s="387" t="str">
        <f>'[1]משתתפים '!C313</f>
        <v>וידר משה</v>
      </c>
      <c r="C313" s="569">
        <f>'[1]משתתפים '!D313</f>
        <v>1944</v>
      </c>
      <c r="D313" s="541" t="str">
        <f>'[1]משתתפים '!E313</f>
        <v>לב הרצליה</v>
      </c>
      <c r="E313" s="736" t="str">
        <f>'[1]משתתפים '!F313</f>
        <v>005262290</v>
      </c>
      <c r="F313" s="408" t="str">
        <f>'[1]משתתפים '!G313</f>
        <v>אין</v>
      </c>
      <c r="G313" s="460">
        <f>'[1]משתתפים '!H313</f>
        <v>0</v>
      </c>
    </row>
    <row r="314" spans="1:7">
      <c r="A314" s="472" t="str">
        <f>'[1]משתתפים '!B314</f>
        <v>008224404</v>
      </c>
      <c r="B314" s="387" t="str">
        <f>'[1]משתתפים '!C314</f>
        <v>וינשטיין משה</v>
      </c>
      <c r="C314" s="737">
        <f>'[1]משתתפים '!D314</f>
        <v>1949</v>
      </c>
      <c r="D314" s="736" t="str">
        <f>'[1]משתתפים '!E314</f>
        <v>לב הרצליה</v>
      </c>
      <c r="E314" s="711" t="str">
        <f>'[1]משתתפים '!F314</f>
        <v>008224404</v>
      </c>
      <c r="F314" s="408" t="str">
        <f>'[1]משתתפים '!G314</f>
        <v>אין</v>
      </c>
      <c r="G314" s="460">
        <f>'[1]משתתפים '!H314</f>
        <v>0</v>
      </c>
    </row>
    <row r="315" spans="1:7">
      <c r="A315" s="473" t="str">
        <f>'[1]משתתפים '!B315</f>
        <v>003042769</v>
      </c>
      <c r="B315" s="387" t="str">
        <f>'[1]משתתפים '!C315</f>
        <v>זילבר יוסי</v>
      </c>
      <c r="C315" s="738">
        <f>'[1]משתתפים '!D315</f>
        <v>1947</v>
      </c>
      <c r="D315" s="541" t="str">
        <f>'[1]משתתפים '!E315</f>
        <v>לב הרצליה</v>
      </c>
      <c r="E315" s="739" t="str">
        <f>'[1]משתתפים '!F315</f>
        <v>003042769</v>
      </c>
      <c r="F315" s="408" t="str">
        <f>'[1]משתתפים '!G315</f>
        <v>אין</v>
      </c>
      <c r="G315" s="460">
        <f>'[1]משתתפים '!H315</f>
        <v>0</v>
      </c>
    </row>
    <row r="316" spans="1:7">
      <c r="A316" s="735" t="str">
        <f>'[1]משתתפים '!B316</f>
        <v>042963587</v>
      </c>
      <c r="B316" s="387" t="str">
        <f>'[1]משתתפים '!C316</f>
        <v>חזון סמי</v>
      </c>
      <c r="C316" s="738">
        <f>'[1]משתתפים '!D316</f>
        <v>1944</v>
      </c>
      <c r="D316" s="736" t="str">
        <f>'[1]משתתפים '!E316</f>
        <v>לב הרצליה</v>
      </c>
      <c r="E316" s="711" t="str">
        <f>'[1]משתתפים '!F316</f>
        <v>042963587</v>
      </c>
      <c r="F316" s="408" t="str">
        <f>'[1]משתתפים '!G316</f>
        <v>אין</v>
      </c>
      <c r="G316" s="460">
        <f>'[1]משתתפים '!H316</f>
        <v>0</v>
      </c>
    </row>
    <row r="317" spans="1:7">
      <c r="A317" s="473" t="str">
        <f>'[1]משתתפים '!B317</f>
        <v>204926638</v>
      </c>
      <c r="B317" s="387" t="str">
        <f>'[1]משתתפים '!C317</f>
        <v>חזון רודי</v>
      </c>
      <c r="C317" s="680">
        <f>'[1]משתתפים '!D317</f>
        <v>1982</v>
      </c>
      <c r="D317" s="735" t="str">
        <f>'[1]משתתפים '!E317</f>
        <v>לב הרצליה</v>
      </c>
      <c r="E317" s="307" t="str">
        <f>'[1]משתתפים '!F317</f>
        <v>204926638</v>
      </c>
      <c r="F317" s="408" t="str">
        <f>'[1]משתתפים '!G317</f>
        <v>אין</v>
      </c>
      <c r="G317" s="460">
        <f>'[1]משתתפים '!H317</f>
        <v>0</v>
      </c>
    </row>
    <row r="318" spans="1:7">
      <c r="A318" s="735" t="str">
        <f>'[1]משתתפים '!B318</f>
        <v>004604229</v>
      </c>
      <c r="B318" s="387" t="str">
        <f>'[1]משתתפים '!C318</f>
        <v>חרס הלל</v>
      </c>
      <c r="C318" s="415">
        <f>'[1]משתתפים '!D318</f>
        <v>1946</v>
      </c>
      <c r="D318" s="541" t="str">
        <f>'[1]משתתפים '!E318</f>
        <v>לב הרצליה</v>
      </c>
      <c r="E318" s="415" t="str">
        <f>'[1]משתתפים '!F318</f>
        <v>004604229</v>
      </c>
      <c r="F318" s="413" t="str">
        <f>'[1]משתתפים '!G318</f>
        <v>אין</v>
      </c>
      <c r="G318" s="447">
        <f>'[1]משתתפים '!H318</f>
        <v>0</v>
      </c>
    </row>
    <row r="319" spans="1:7">
      <c r="A319" s="736">
        <f>'[1]משתתפים '!B319</f>
        <v>323577957</v>
      </c>
      <c r="B319" s="387" t="str">
        <f>'[1]משתתפים '!C319</f>
        <v>לוגיאר דוד</v>
      </c>
      <c r="C319" s="602">
        <f>'[1]משתתפים '!D319</f>
        <v>1987</v>
      </c>
      <c r="D319" s="736" t="str">
        <f>'[1]משתתפים '!E319</f>
        <v>לב הרצליה</v>
      </c>
      <c r="E319" s="602">
        <f>'[1]משתתפים '!F319</f>
        <v>323577957</v>
      </c>
      <c r="F319" s="413" t="str">
        <f>'[1]משתתפים '!G319</f>
        <v>אין</v>
      </c>
      <c r="G319" s="447">
        <f>'[1]משתתפים '!H319</f>
        <v>0</v>
      </c>
    </row>
    <row r="320" spans="1:7">
      <c r="A320" s="735" t="str">
        <f>'[1]משתתפים '!B320</f>
        <v>010368041</v>
      </c>
      <c r="B320" s="387" t="str">
        <f>'[1]משתתפים '!C320</f>
        <v>מנצורה אבי</v>
      </c>
      <c r="C320" s="735">
        <f>'[1]משתתפים '!D320</f>
        <v>1949</v>
      </c>
      <c r="D320" s="541" t="str">
        <f>'[1]משתתפים '!E320</f>
        <v>לב הרצליה</v>
      </c>
      <c r="E320" s="735" t="str">
        <f>'[1]משתתפים '!F320</f>
        <v>010368041</v>
      </c>
      <c r="F320" s="413" t="str">
        <f>'[1]משתתפים '!G320</f>
        <v>אין</v>
      </c>
      <c r="G320" s="447">
        <f>'[1]משתתפים '!H320</f>
        <v>0</v>
      </c>
    </row>
    <row r="321" spans="1:7">
      <c r="A321" s="736" t="str">
        <f>'[1]משתתפים '!B321</f>
        <v>015407273</v>
      </c>
      <c r="B321" s="387" t="str">
        <f>'[1]משתתפים '!C321</f>
        <v>מרואנקין יעקב</v>
      </c>
      <c r="C321" s="602">
        <f>'[1]משתתפים '!D321</f>
        <v>1940</v>
      </c>
      <c r="D321" s="736" t="str">
        <f>'[1]משתתפים '!E321</f>
        <v>לב הרצליה</v>
      </c>
      <c r="E321" s="602" t="str">
        <f>'[1]משתתפים '!F321</f>
        <v>015407273</v>
      </c>
      <c r="F321" s="413" t="str">
        <f>'[1]משתתפים '!G321</f>
        <v>אין</v>
      </c>
      <c r="G321" s="447">
        <f>'[1]משתתפים '!H321</f>
        <v>0</v>
      </c>
    </row>
    <row r="322" spans="1:7">
      <c r="A322" s="735" t="str">
        <f>'[1]משתתפים '!B322</f>
        <v>008195604</v>
      </c>
      <c r="B322" s="387" t="str">
        <f>'[1]משתתפים '!C322</f>
        <v>סופר יוסי</v>
      </c>
      <c r="C322" s="735">
        <f>'[1]משתתפים '!D322</f>
        <v>1949</v>
      </c>
      <c r="D322" s="735" t="str">
        <f>'[1]משתתפים '!E322</f>
        <v>לב הרצליה</v>
      </c>
      <c r="E322" s="735" t="str">
        <f>'[1]משתתפים '!F322</f>
        <v>008195604</v>
      </c>
      <c r="F322" s="413" t="str">
        <f>'[1]משתתפים '!G322</f>
        <v>אין</v>
      </c>
      <c r="G322" s="447">
        <f>'[1]משתתפים '!H322</f>
        <v>0</v>
      </c>
    </row>
    <row r="323" spans="1:7">
      <c r="A323" s="736" t="str">
        <f>'[1]משתתפים '!B323</f>
        <v>008777583</v>
      </c>
      <c r="B323" s="387" t="str">
        <f>'[1]משתתפים '!C323</f>
        <v>עזרא אריה</v>
      </c>
      <c r="C323" s="736">
        <f>'[1]משתתפים '!D323</f>
        <v>1952</v>
      </c>
      <c r="D323" s="736" t="str">
        <f>'[1]משתתפים '!E323</f>
        <v>לב הרצליה</v>
      </c>
      <c r="E323" s="736" t="str">
        <f>'[1]משתתפים '!F323</f>
        <v>008777583</v>
      </c>
      <c r="F323" s="413" t="str">
        <f>'[1]משתתפים '!G323</f>
        <v>אין</v>
      </c>
      <c r="G323" s="447">
        <f>'[1]משתתפים '!H323</f>
        <v>0</v>
      </c>
    </row>
    <row r="324" spans="1:7">
      <c r="A324" s="735" t="str">
        <f>'[1]משתתפים '!B324</f>
        <v>065597189</v>
      </c>
      <c r="B324" s="387" t="str">
        <f>'[1]משתתפים '!C324</f>
        <v>עמרן יעקב</v>
      </c>
      <c r="C324" s="735">
        <f>'[1]משתתפים '!D324</f>
        <v>1952</v>
      </c>
      <c r="D324" s="541" t="str">
        <f>'[1]משתתפים '!E324</f>
        <v>לב הרצליה</v>
      </c>
      <c r="E324" s="735" t="str">
        <f>'[1]משתתפים '!F324</f>
        <v>065597189</v>
      </c>
      <c r="F324" s="413" t="str">
        <f>'[1]משתתפים '!G324</f>
        <v>אין</v>
      </c>
      <c r="G324" s="447">
        <f>'[1]משתתפים '!H324</f>
        <v>0</v>
      </c>
    </row>
    <row r="325" spans="1:7">
      <c r="A325" s="736" t="str">
        <f>'[1]משתתפים '!B325</f>
        <v>012801189</v>
      </c>
      <c r="B325" s="387" t="str">
        <f>'[1]משתתפים '!C325</f>
        <v>פוהורילס גבי</v>
      </c>
      <c r="C325" s="736">
        <f>'[1]משתתפים '!D325</f>
        <v>1960</v>
      </c>
      <c r="D325" s="736" t="str">
        <f>'[1]משתתפים '!E325</f>
        <v>לב הרצליה</v>
      </c>
      <c r="E325" s="736" t="str">
        <f>'[1]משתתפים '!F325</f>
        <v>012801189</v>
      </c>
      <c r="F325" s="413" t="str">
        <f>'[1]משתתפים '!G325</f>
        <v>אין</v>
      </c>
      <c r="G325" s="447">
        <f>'[1]משתתפים '!H325</f>
        <v>0</v>
      </c>
    </row>
    <row r="326" spans="1:7">
      <c r="A326" s="422" t="str">
        <f>'[1]משתתפים '!B326</f>
        <v>314531898</v>
      </c>
      <c r="B326" s="387" t="str">
        <f>'[1]משתתפים '!C326</f>
        <v>פיטוסי אנדרי</v>
      </c>
      <c r="C326" s="415">
        <f>'[1]משתתפים '!D326</f>
        <v>1960</v>
      </c>
      <c r="D326" s="541" t="str">
        <f>'[1]משתתפים '!E326</f>
        <v>לב הרצליה</v>
      </c>
      <c r="E326" s="415" t="str">
        <f>'[1]משתתפים '!F326</f>
        <v>314531898</v>
      </c>
      <c r="F326" s="413" t="str">
        <f>'[1]משתתפים '!G326</f>
        <v>אין</v>
      </c>
      <c r="G326" s="447">
        <f>'[1]משתתפים '!H326</f>
        <v>0</v>
      </c>
    </row>
    <row r="327" spans="1:7">
      <c r="A327" s="736" t="str">
        <f>'[1]משתתפים '!B327</f>
        <v>008534091</v>
      </c>
      <c r="B327" s="387" t="str">
        <f>'[1]משתתפים '!C327</f>
        <v>פינס דן</v>
      </c>
      <c r="C327" s="736">
        <f>'[1]משתתפים '!D327</f>
        <v>1943</v>
      </c>
      <c r="D327" s="736" t="str">
        <f>'[1]משתתפים '!E327</f>
        <v>לב הרצליה</v>
      </c>
      <c r="E327" s="736" t="str">
        <f>'[1]משתתפים '!F327</f>
        <v>008534091</v>
      </c>
      <c r="F327" s="413" t="str">
        <f>'[1]משתתפים '!G327</f>
        <v>אין</v>
      </c>
      <c r="G327" s="447">
        <f>'[1]משתתפים '!H327</f>
        <v>0</v>
      </c>
    </row>
    <row r="328" spans="1:7">
      <c r="A328" s="735" t="str">
        <f>'[1]משתתפים '!B328</f>
        <v>008191959</v>
      </c>
      <c r="B328" s="387" t="str">
        <f>'[1]משתתפים '!C328</f>
        <v>צור מוטי</v>
      </c>
      <c r="C328" s="735">
        <f>'[1]משתתפים '!D328</f>
        <v>1949</v>
      </c>
      <c r="D328" s="735" t="str">
        <f>'[1]משתתפים '!E328</f>
        <v>לב הרצליה</v>
      </c>
      <c r="E328" s="735" t="str">
        <f>'[1]משתתפים '!F328</f>
        <v>008191959</v>
      </c>
      <c r="F328" s="413" t="str">
        <f>'[1]משתתפים '!G328</f>
        <v>אין</v>
      </c>
      <c r="G328" s="447">
        <f>'[1]משתתפים '!H328</f>
        <v>0</v>
      </c>
    </row>
    <row r="329" spans="1:7">
      <c r="A329" s="736">
        <f>'[1]משתתפים '!B329</f>
        <v>0</v>
      </c>
      <c r="B329" s="387">
        <f>'[1]משתתפים '!C329</f>
        <v>0</v>
      </c>
      <c r="C329" s="736">
        <f>'[1]משתתפים '!D329</f>
        <v>0</v>
      </c>
      <c r="D329" s="736">
        <f>'[1]משתתפים '!E329</f>
        <v>0</v>
      </c>
      <c r="E329" s="736">
        <f>'[1]משתתפים '!F329</f>
        <v>0</v>
      </c>
      <c r="F329" s="413" t="str">
        <f>'[1]משתתפים '!G329</f>
        <v>אין</v>
      </c>
      <c r="G329" s="447">
        <f>'[1]משתתפים '!H329</f>
        <v>0</v>
      </c>
    </row>
    <row r="330" spans="1:7">
      <c r="A330" s="422">
        <f>'[1]משתתפים '!B330</f>
        <v>0</v>
      </c>
      <c r="B330" s="387">
        <f>'[1]משתתפים '!C330</f>
        <v>0</v>
      </c>
      <c r="C330" s="415">
        <f>'[1]משתתפים '!D330</f>
        <v>0</v>
      </c>
      <c r="D330" s="735">
        <f>'[1]משתתפים '!E330</f>
        <v>0</v>
      </c>
      <c r="E330" s="415">
        <f>'[1]משתתפים '!F330</f>
        <v>0</v>
      </c>
      <c r="F330" s="413" t="str">
        <f>'[1]משתתפים '!G330</f>
        <v>אין</v>
      </c>
      <c r="G330" s="447">
        <f>'[1]משתתפים '!H330</f>
        <v>0</v>
      </c>
    </row>
    <row r="331" spans="1:7">
      <c r="A331" s="736">
        <f>'[1]משתתפים '!B331</f>
        <v>0</v>
      </c>
      <c r="B331" s="387">
        <f>'[1]משתתפים '!C331</f>
        <v>0</v>
      </c>
      <c r="C331" s="736">
        <f>'[1]משתתפים '!D331</f>
        <v>0</v>
      </c>
      <c r="D331" s="602">
        <f>'[1]משתתפים '!E331</f>
        <v>0</v>
      </c>
      <c r="E331" s="736">
        <f>'[1]משתתפים '!F331</f>
        <v>0</v>
      </c>
      <c r="F331" s="413" t="str">
        <f>'[1]משתתפים '!G331</f>
        <v>אין</v>
      </c>
      <c r="G331" s="447">
        <f>'[1]משתתפים '!H331</f>
        <v>0</v>
      </c>
    </row>
    <row r="332" spans="1:7">
      <c r="A332" s="472">
        <f>'[1]משתתפים '!B332</f>
        <v>0</v>
      </c>
      <c r="B332" s="387">
        <f>'[1]משתתפים '!C332</f>
        <v>0</v>
      </c>
      <c r="C332" s="541">
        <f>'[1]משתתפים '!D332</f>
        <v>0</v>
      </c>
      <c r="D332" s="735">
        <f>'[1]משתתפים '!E332</f>
        <v>0</v>
      </c>
      <c r="E332" s="541">
        <f>'[1]משתתפים '!F332</f>
        <v>0</v>
      </c>
      <c r="F332" s="413" t="str">
        <f>'[1]משתתפים '!G332</f>
        <v>אין</v>
      </c>
      <c r="G332" s="447">
        <f>'[1]משתתפים '!H332</f>
        <v>0</v>
      </c>
    </row>
    <row r="333" spans="1:7">
      <c r="A333" s="736">
        <f>'[1]משתתפים '!B333</f>
        <v>0</v>
      </c>
      <c r="B333" s="387">
        <f>'[1]משתתפים '!C333</f>
        <v>0</v>
      </c>
      <c r="C333" s="416">
        <f>'[1]משתתפים '!D333</f>
        <v>0</v>
      </c>
      <c r="D333" s="602">
        <f>'[1]משתתפים '!E333</f>
        <v>0</v>
      </c>
      <c r="E333" s="416">
        <f>'[1]משתתפים '!F333</f>
        <v>0</v>
      </c>
      <c r="F333" s="413" t="str">
        <f>'[1]משתתפים '!G333</f>
        <v>אין</v>
      </c>
      <c r="G333" s="447">
        <f>'[1]משתתפים '!H333</f>
        <v>0</v>
      </c>
    </row>
    <row r="334" spans="1:7">
      <c r="A334" s="735">
        <f>'[1]משתתפים '!B334</f>
        <v>0</v>
      </c>
      <c r="B334" s="387">
        <f>'[1]משתתפים '!C334</f>
        <v>0</v>
      </c>
      <c r="C334" s="415">
        <f>'[1]משתתפים '!D334</f>
        <v>0</v>
      </c>
      <c r="D334" s="735">
        <f>'[1]משתתפים '!E334</f>
        <v>0</v>
      </c>
      <c r="E334" s="415">
        <f>'[1]משתתפים '!F334</f>
        <v>0</v>
      </c>
      <c r="F334" s="413" t="str">
        <f>'[1]משתתפים '!G334</f>
        <v>אין</v>
      </c>
      <c r="G334" s="447">
        <f>'[1]משתתפים '!H334</f>
        <v>0</v>
      </c>
    </row>
    <row r="335" spans="1:7">
      <c r="A335" s="736">
        <f>'[1]משתתפים '!B335</f>
        <v>0</v>
      </c>
      <c r="B335" s="387">
        <f>'[1]משתתפים '!C335</f>
        <v>0</v>
      </c>
      <c r="C335" s="736">
        <f>'[1]משתתפים '!D335</f>
        <v>0</v>
      </c>
      <c r="D335" s="736">
        <f>'[1]משתתפים '!E335</f>
        <v>0</v>
      </c>
      <c r="E335" s="736">
        <f>'[1]משתתפים '!F335</f>
        <v>0</v>
      </c>
      <c r="F335" s="413" t="str">
        <f>'[1]משתתפים '!G335</f>
        <v>אין</v>
      </c>
      <c r="G335" s="447">
        <f>'[1]משתתפים '!H335</f>
        <v>0</v>
      </c>
    </row>
    <row r="336" spans="1:7">
      <c r="A336" s="735">
        <f>'[1]משתתפים '!B336</f>
        <v>0</v>
      </c>
      <c r="B336" s="387">
        <f>'[1]משתתפים '!C336</f>
        <v>0</v>
      </c>
      <c r="C336" s="735">
        <f>'[1]משתתפים '!D336</f>
        <v>0</v>
      </c>
      <c r="D336" s="735">
        <f>'[1]משתתפים '!E336</f>
        <v>0</v>
      </c>
      <c r="E336" s="735">
        <f>'[1]משתתפים '!F336</f>
        <v>0</v>
      </c>
      <c r="F336" s="413" t="str">
        <f>'[1]משתתפים '!G336</f>
        <v>אין</v>
      </c>
      <c r="G336" s="447">
        <f>'[1]משתתפים '!H336</f>
        <v>0</v>
      </c>
    </row>
    <row r="337" spans="1:8">
      <c r="A337" s="736">
        <f>'[1]משתתפים '!B337</f>
        <v>0</v>
      </c>
      <c r="B337" s="387">
        <f>'[1]משתתפים '!C337</f>
        <v>0</v>
      </c>
      <c r="C337" s="736">
        <f>'[1]משתתפים '!D337</f>
        <v>0</v>
      </c>
      <c r="D337" s="736">
        <f>'[1]משתתפים '!E337</f>
        <v>0</v>
      </c>
      <c r="E337" s="736">
        <f>'[1]משתתפים '!F337</f>
        <v>0</v>
      </c>
      <c r="F337" s="413" t="str">
        <f>'[1]משתתפים '!G337</f>
        <v>אין</v>
      </c>
      <c r="G337" s="447">
        <f>'[1]משתתפים '!H337</f>
        <v>0</v>
      </c>
    </row>
    <row r="338" spans="1:8">
      <c r="A338" s="735">
        <f>'[1]משתתפים '!B338</f>
        <v>0</v>
      </c>
      <c r="B338" s="387">
        <f>'[1]משתתפים '!C338</f>
        <v>0</v>
      </c>
      <c r="C338" s="735">
        <f>'[1]משתתפים '!D338</f>
        <v>0</v>
      </c>
      <c r="D338" s="541">
        <f>'[1]משתתפים '!E338</f>
        <v>0</v>
      </c>
      <c r="E338" s="735">
        <f>'[1]משתתפים '!F338</f>
        <v>0</v>
      </c>
      <c r="F338" s="413" t="str">
        <f>'[1]משתתפים '!G338</f>
        <v>אין</v>
      </c>
      <c r="G338" s="447">
        <f>'[1]משתתפים '!H338</f>
        <v>0</v>
      </c>
    </row>
    <row r="339" spans="1:8">
      <c r="A339" s="458" t="str">
        <f>'[1]משתתפים '!B339</f>
        <v>ת.ז</v>
      </c>
      <c r="B339" s="693" t="str">
        <f>'[1]משתתפים '!C339</f>
        <v>שם השחקן</v>
      </c>
      <c r="C339" s="693" t="str">
        <f>'[1]משתתפים '!D339</f>
        <v>ת. לידה</v>
      </c>
      <c r="D339" s="458" t="str">
        <f>'[1]משתתפים '!E339</f>
        <v>מועדון</v>
      </c>
      <c r="E339" s="459" t="str">
        <f>'[1]משתתפים '!F339</f>
        <v>ת.ז</v>
      </c>
      <c r="F339" s="458" t="str">
        <f>'[1]משתתפים '!G339</f>
        <v>א. רפואי</v>
      </c>
      <c r="G339" s="459" t="str">
        <f>'[1]משתתפים '!H339</f>
        <v>ת. אישור</v>
      </c>
    </row>
    <row r="340" spans="1:8">
      <c r="A340" s="428" t="str">
        <f>'[1]משתתפים '!B340</f>
        <v>47465646</v>
      </c>
      <c r="B340" s="387" t="str">
        <f>'[1]משתתפים '!C340</f>
        <v>בארי ניסן</v>
      </c>
      <c r="C340" s="428">
        <f>'[1]משתתפים '!D340</f>
        <v>1940</v>
      </c>
      <c r="D340" s="736" t="str">
        <f>'[1]משתתפים '!E340</f>
        <v>להבים</v>
      </c>
      <c r="E340" s="428" t="str">
        <f>'[1]משתתפים '!F340</f>
        <v>47465646</v>
      </c>
      <c r="F340" s="413" t="str">
        <f>'[1]משתתפים '!G340</f>
        <v>אין</v>
      </c>
      <c r="G340" s="447">
        <f>'[1]משתתפים '!H340</f>
        <v>0</v>
      </c>
    </row>
    <row r="341" spans="1:8">
      <c r="A341" s="428" t="str">
        <f>'[1]משתתפים '!B341</f>
        <v>8046799</v>
      </c>
      <c r="B341" s="387" t="str">
        <f>'[1]משתתפים '!C341</f>
        <v>בר דוד איתן</v>
      </c>
      <c r="C341" s="428">
        <f>'[1]משתתפים '!D341</f>
        <v>1949</v>
      </c>
      <c r="D341" s="736" t="str">
        <f>'[1]משתתפים '!E341</f>
        <v>להבים</v>
      </c>
      <c r="E341" s="428" t="str">
        <f>'[1]משתתפים '!F341</f>
        <v>8046799</v>
      </c>
      <c r="F341" s="413" t="str">
        <f>'[1]משתתפים '!G341</f>
        <v>אין</v>
      </c>
      <c r="G341" s="447">
        <f>'[1]משתתפים '!H341</f>
        <v>0</v>
      </c>
    </row>
    <row r="342" spans="1:8">
      <c r="A342" s="415" t="str">
        <f>'[1]משתתפים '!B342</f>
        <v>3905213</v>
      </c>
      <c r="B342" s="387" t="str">
        <f>'[1]משתתפים '!C342</f>
        <v>גורני אפריים</v>
      </c>
      <c r="C342" s="415">
        <f>'[1]משתתפים '!D342</f>
        <v>1946</v>
      </c>
      <c r="D342" s="735" t="str">
        <f>'[1]משתתפים '!E342</f>
        <v>להבים</v>
      </c>
      <c r="E342" s="415" t="str">
        <f>'[1]משתתפים '!F342</f>
        <v>3905213</v>
      </c>
      <c r="F342" s="413" t="str">
        <f>'[1]משתתפים '!G342</f>
        <v>אין</v>
      </c>
      <c r="G342" s="447">
        <f>'[1]משתתפים '!H342</f>
        <v>0</v>
      </c>
    </row>
    <row r="343" spans="1:8">
      <c r="A343" s="415" t="str">
        <f>'[1]משתתפים '!B343</f>
        <v>67450239</v>
      </c>
      <c r="B343" s="387" t="str">
        <f>'[1]משתתפים '!C343</f>
        <v>גרינבאום אשר</v>
      </c>
      <c r="C343" s="415">
        <f>'[1]משתתפים '!D343</f>
        <v>1950</v>
      </c>
      <c r="D343" s="736" t="str">
        <f>'[1]משתתפים '!E343</f>
        <v>להבים</v>
      </c>
      <c r="E343" s="415" t="str">
        <f>'[1]משתתפים '!F343</f>
        <v>67450239</v>
      </c>
      <c r="F343" s="413" t="str">
        <f>'[1]משתתפים '!G343</f>
        <v>אין</v>
      </c>
      <c r="G343" s="447">
        <f>'[1]משתתפים '!H343</f>
        <v>0</v>
      </c>
    </row>
    <row r="344" spans="1:8">
      <c r="A344" s="415" t="str">
        <f>'[1]משתתפים '!B344</f>
        <v>69918522</v>
      </c>
      <c r="B344" s="387" t="str">
        <f>'[1]משתתפים '!C344</f>
        <v>מוספיר אלברט</v>
      </c>
      <c r="C344" s="415">
        <f>'[1]משתתפים '!D344</f>
        <v>1944</v>
      </c>
      <c r="D344" s="741" t="str">
        <f>'[1]משתתפים '!E344</f>
        <v>להבים</v>
      </c>
      <c r="E344" s="415" t="str">
        <f>'[1]משתתפים '!F344</f>
        <v>69918522</v>
      </c>
      <c r="F344" s="408" t="str">
        <f>'[1]משתתפים '!G344</f>
        <v>אין</v>
      </c>
      <c r="G344" s="460">
        <f>'[1]משתתפים '!H344</f>
        <v>0</v>
      </c>
    </row>
    <row r="345" spans="1:8">
      <c r="A345" s="415" t="str">
        <f>'[1]משתתפים '!B345</f>
        <v>65549552</v>
      </c>
      <c r="B345" s="387" t="str">
        <f>'[1]משתתפים '!C345</f>
        <v>נעים אורי</v>
      </c>
      <c r="C345" s="415">
        <f>'[1]משתתפים '!D345</f>
        <v>1943</v>
      </c>
      <c r="D345" s="741" t="str">
        <f>'[1]משתתפים '!E345</f>
        <v>להבים</v>
      </c>
      <c r="E345" s="415" t="str">
        <f>'[1]משתתפים '!F345</f>
        <v>65549552</v>
      </c>
      <c r="F345" s="408" t="str">
        <f>'[1]משתתפים '!G345</f>
        <v>אין</v>
      </c>
      <c r="G345" s="460">
        <f>'[1]משתתפים '!H345</f>
        <v>0</v>
      </c>
    </row>
    <row r="346" spans="1:8">
      <c r="A346" s="415" t="str">
        <f>'[1]משתתפים '!B346</f>
        <v>61331419</v>
      </c>
      <c r="B346" s="387" t="str">
        <f>'[1]משתתפים '!C346</f>
        <v>סיבוני עמוס</v>
      </c>
      <c r="C346" s="415">
        <f>'[1]משתתפים '!D346</f>
        <v>1939</v>
      </c>
      <c r="D346" s="741" t="str">
        <f>'[1]משתתפים '!E346</f>
        <v>להבים</v>
      </c>
      <c r="E346" s="415" t="str">
        <f>'[1]משתתפים '!F346</f>
        <v>61331419</v>
      </c>
      <c r="F346" s="408" t="str">
        <f>'[1]משתתפים '!G346</f>
        <v>אין</v>
      </c>
      <c r="G346" s="460">
        <f>'[1]משתתפים '!H346</f>
        <v>0</v>
      </c>
    </row>
    <row r="347" spans="1:8">
      <c r="A347" s="415" t="str">
        <f>'[1]משתתפים '!B347</f>
        <v>053542668</v>
      </c>
      <c r="B347" s="387" t="str">
        <f>'[1]משתתפים '!C347</f>
        <v>צוברי נח</v>
      </c>
      <c r="C347" s="415">
        <f>'[1]משתתפים '!D347</f>
        <v>1955</v>
      </c>
      <c r="D347" s="741" t="str">
        <f>'[1]משתתפים '!E347</f>
        <v>להבים</v>
      </c>
      <c r="E347" s="415" t="str">
        <f>'[1]משתתפים '!F347</f>
        <v>053542668</v>
      </c>
      <c r="F347" s="408" t="str">
        <f>'[1]משתתפים '!G347</f>
        <v>אין</v>
      </c>
      <c r="G347" s="460">
        <f>'[1]משתתפים '!H347</f>
        <v>0</v>
      </c>
    </row>
    <row r="348" spans="1:8">
      <c r="A348" s="415" t="str">
        <f>'[1]משתתפים '!B348</f>
        <v>051160646</v>
      </c>
      <c r="B348" s="387" t="str">
        <f>'[1]משתתפים '!C348</f>
        <v>קורנברג שאול</v>
      </c>
      <c r="C348" s="387">
        <f>'[1]משתתפים '!D348</f>
        <v>1952</v>
      </c>
      <c r="D348" s="415" t="str">
        <f>'[1]משתתפים '!E348</f>
        <v>להבים</v>
      </c>
      <c r="E348" s="741" t="str">
        <f>'[1]משתתפים '!F348</f>
        <v>051160646</v>
      </c>
      <c r="F348" s="408" t="str">
        <f>'[1]משתתפים '!G348</f>
        <v>אין</v>
      </c>
      <c r="G348" s="408">
        <f>'[1]משתתפים '!H348</f>
        <v>0</v>
      </c>
      <c r="H348" s="460"/>
    </row>
    <row r="349" spans="1:8" ht="18.75">
      <c r="A349" s="429" t="str">
        <f>'[1]משתתפים '!B349</f>
        <v>64903594</v>
      </c>
      <c r="B349" s="387" t="str">
        <f>'[1]משתתפים '!C349</f>
        <v>קספרסקי אדם</v>
      </c>
      <c r="C349" s="415">
        <f>'[1]משתתפים '!D349</f>
        <v>1951</v>
      </c>
      <c r="D349" s="541" t="str">
        <f>'[1]משתתפים '!E349</f>
        <v>להבים</v>
      </c>
      <c r="E349" s="415" t="str">
        <f>'[1]משתתפים '!F349</f>
        <v>64903594</v>
      </c>
      <c r="F349" s="408" t="str">
        <f>'[1]משתתפים '!G349</f>
        <v>אין</v>
      </c>
      <c r="G349" s="460">
        <f>'[1]משתתפים '!H349</f>
        <v>0</v>
      </c>
    </row>
    <row r="350" spans="1:8" ht="18.75">
      <c r="A350" s="430" t="str">
        <f>'[1]משתתפים '!B350</f>
        <v>03657350</v>
      </c>
      <c r="B350" s="387" t="str">
        <f>'[1]משתתפים '!C350</f>
        <v>קציר זכריה</v>
      </c>
      <c r="C350" s="474">
        <f>'[1]משתתפים '!D350</f>
        <v>1946</v>
      </c>
      <c r="D350" s="474" t="str">
        <f>'[1]משתתפים '!E350</f>
        <v>להבים</v>
      </c>
      <c r="E350" s="474" t="str">
        <f>'[1]משתתפים '!F350</f>
        <v>03657350</v>
      </c>
      <c r="F350" s="413" t="str">
        <f>'[1]משתתפים '!G350</f>
        <v>אין</v>
      </c>
      <c r="G350" s="460">
        <f>'[1]משתתפים '!H350</f>
        <v>0</v>
      </c>
    </row>
    <row r="351" spans="1:8" ht="18.75">
      <c r="A351" s="429" t="str">
        <f>'[1]משתתפים '!B351</f>
        <v>17308891</v>
      </c>
      <c r="B351" s="387" t="str">
        <f>'[1]משתתפים '!C351</f>
        <v>שוורצמן סופי</v>
      </c>
      <c r="C351" s="429">
        <f>'[1]משתתפים '!D351</f>
        <v>1953</v>
      </c>
      <c r="D351" s="429" t="str">
        <f>'[1]משתתפים '!E351</f>
        <v>להבים</v>
      </c>
      <c r="E351" s="429" t="str">
        <f>'[1]משתתפים '!F351</f>
        <v>17308891</v>
      </c>
      <c r="F351" s="413" t="str">
        <f>'[1]משתתפים '!G351</f>
        <v>אין</v>
      </c>
      <c r="G351" s="460">
        <f>'[1]משתתפים '!H351</f>
        <v>0</v>
      </c>
    </row>
    <row r="352" spans="1:8" ht="18.75">
      <c r="A352" s="429" t="str">
        <f>'[1]משתתפים '!B352</f>
        <v>50951755</v>
      </c>
      <c r="B352" s="387" t="str">
        <f>'[1]משתתפים '!C352</f>
        <v>ששון מנחם</v>
      </c>
      <c r="C352" s="475">
        <f>'[1]משתתפים '!D352</f>
        <v>1951</v>
      </c>
      <c r="D352" s="475" t="str">
        <f>'[1]משתתפים '!E352</f>
        <v>להבים</v>
      </c>
      <c r="E352" s="475" t="str">
        <f>'[1]משתתפים '!F352</f>
        <v>50951755</v>
      </c>
      <c r="F352" s="413" t="str">
        <f>'[1]משתתפים '!G352</f>
        <v>אין</v>
      </c>
      <c r="G352" s="460">
        <f>'[1]משתתפים '!H352</f>
        <v>0</v>
      </c>
    </row>
    <row r="353" spans="1:19" ht="18.75">
      <c r="A353" s="429">
        <f>'[1]משתתפים '!B353</f>
        <v>0</v>
      </c>
      <c r="B353" s="387">
        <f>'[1]משתתפים '!C353</f>
        <v>0</v>
      </c>
      <c r="C353" s="429">
        <f>'[1]משתתפים '!D353</f>
        <v>0</v>
      </c>
      <c r="D353" s="429" t="str">
        <f>'[1]משתתפים '!E353</f>
        <v>להבים</v>
      </c>
      <c r="E353" s="429">
        <f>'[1]משתתפים '!F353</f>
        <v>0</v>
      </c>
      <c r="F353" s="413" t="str">
        <f>'[1]משתתפים '!G353</f>
        <v>אין</v>
      </c>
      <c r="G353" s="460">
        <f>'[1]משתתפים '!H353</f>
        <v>0</v>
      </c>
    </row>
    <row r="354" spans="1:19" ht="18.75">
      <c r="A354" s="429">
        <f>'[1]משתתפים '!B354</f>
        <v>0</v>
      </c>
      <c r="B354" s="387">
        <f>'[1]משתתפים '!C354</f>
        <v>0</v>
      </c>
      <c r="C354" s="429">
        <f>'[1]משתתפים '!D354</f>
        <v>0</v>
      </c>
      <c r="D354" s="429" t="str">
        <f>'[1]משתתפים '!E354</f>
        <v>להבים</v>
      </c>
      <c r="E354" s="429">
        <f>'[1]משתתפים '!F354</f>
        <v>0</v>
      </c>
      <c r="F354" s="413" t="str">
        <f>'[1]משתתפים '!G354</f>
        <v>אין</v>
      </c>
      <c r="G354" s="460">
        <f>'[1]משתתפים '!H354</f>
        <v>0</v>
      </c>
    </row>
    <row r="355" spans="1:19" ht="18.75">
      <c r="A355" s="429">
        <f>'[1]משתתפים '!B355</f>
        <v>0</v>
      </c>
      <c r="B355" s="387">
        <f>'[1]משתתפים '!C355</f>
        <v>0</v>
      </c>
      <c r="C355" s="429">
        <f>'[1]משתתפים '!D355</f>
        <v>0</v>
      </c>
      <c r="D355" s="429" t="str">
        <f>'[1]משתתפים '!E355</f>
        <v>להבים</v>
      </c>
      <c r="E355" s="429">
        <f>'[1]משתתפים '!F355</f>
        <v>0</v>
      </c>
      <c r="F355" s="413" t="str">
        <f>'[1]משתתפים '!G355</f>
        <v>אין</v>
      </c>
      <c r="G355" s="460">
        <f>'[1]משתתפים '!H355</f>
        <v>0</v>
      </c>
    </row>
    <row r="356" spans="1:19" ht="18.75">
      <c r="A356" s="429">
        <f>'[1]משתתפים '!B356</f>
        <v>0</v>
      </c>
      <c r="B356" s="387">
        <f>'[1]משתתפים '!C356</f>
        <v>0</v>
      </c>
      <c r="C356" s="475">
        <f>'[1]משתתפים '!D356</f>
        <v>0</v>
      </c>
      <c r="D356" s="475" t="str">
        <f>'[1]משתתפים '!E356</f>
        <v>להבים</v>
      </c>
      <c r="E356" s="475">
        <f>'[1]משתתפים '!F356</f>
        <v>0</v>
      </c>
      <c r="F356" s="413" t="str">
        <f>'[1]משתתפים '!G356</f>
        <v>אין</v>
      </c>
      <c r="G356" s="460">
        <f>'[1]משתתפים '!H356</f>
        <v>0</v>
      </c>
    </row>
    <row r="357" spans="1:19" ht="18.75">
      <c r="A357" s="429">
        <f>'[1]משתתפים '!B357</f>
        <v>0</v>
      </c>
      <c r="B357" s="387">
        <f>'[1]משתתפים '!C357</f>
        <v>0</v>
      </c>
      <c r="C357" s="429">
        <f>'[1]משתתפים '!D357</f>
        <v>0</v>
      </c>
      <c r="D357" s="429" t="str">
        <f>'[1]משתתפים '!E357</f>
        <v>להבים</v>
      </c>
      <c r="E357" s="429">
        <f>'[1]משתתפים '!F357</f>
        <v>0</v>
      </c>
      <c r="F357" s="413" t="str">
        <f>'[1]משתתפים '!G357</f>
        <v>אין</v>
      </c>
      <c r="G357" s="460">
        <f>'[1]משתתפים '!H357</f>
        <v>0</v>
      </c>
    </row>
    <row r="358" spans="1:19" ht="18.75">
      <c r="A358" s="429">
        <f>'[1]משתתפים '!B358</f>
        <v>0</v>
      </c>
      <c r="B358" s="387">
        <f>'[1]משתתפים '!C358</f>
        <v>0</v>
      </c>
      <c r="C358" s="475">
        <f>'[1]משתתפים '!D358</f>
        <v>0</v>
      </c>
      <c r="D358" s="475" t="str">
        <f>'[1]משתתפים '!E358</f>
        <v>להבים</v>
      </c>
      <c r="E358" s="475">
        <f>'[1]משתתפים '!F358</f>
        <v>0</v>
      </c>
      <c r="F358" s="413" t="str">
        <f>'[1]משתתפים '!G358</f>
        <v>אין</v>
      </c>
      <c r="G358" s="460">
        <f>'[1]משתתפים '!H358</f>
        <v>0</v>
      </c>
    </row>
    <row r="359" spans="1:19" ht="18.75">
      <c r="A359" s="429">
        <f>'[1]משתתפים '!B359</f>
        <v>0</v>
      </c>
      <c r="B359" s="387">
        <f>'[1]משתתפים '!C359</f>
        <v>0</v>
      </c>
      <c r="C359" s="429">
        <f>'[1]משתתפים '!D359</f>
        <v>0</v>
      </c>
      <c r="D359" s="429" t="str">
        <f>'[1]משתתפים '!E359</f>
        <v>להבים</v>
      </c>
      <c r="E359" s="429">
        <f>'[1]משתתפים '!F359</f>
        <v>0</v>
      </c>
      <c r="F359" s="413" t="str">
        <f>'[1]משתתפים '!G359</f>
        <v>אין</v>
      </c>
      <c r="G359" s="460">
        <f>'[1]משתתפים '!H359</f>
        <v>0</v>
      </c>
    </row>
    <row r="360" spans="1:19" ht="18.75">
      <c r="A360" s="429">
        <f>'[1]משתתפים '!B360</f>
        <v>0</v>
      </c>
      <c r="B360" s="387">
        <f>'[1]משתתפים '!C360</f>
        <v>0</v>
      </c>
      <c r="C360" s="475">
        <f>'[1]משתתפים '!D360</f>
        <v>0</v>
      </c>
      <c r="D360" s="475" t="str">
        <f>'[1]משתתפים '!E360</f>
        <v>להבים</v>
      </c>
      <c r="E360" s="475">
        <f>'[1]משתתפים '!F360</f>
        <v>0</v>
      </c>
      <c r="F360" s="413" t="str">
        <f>'[1]משתתפים '!G360</f>
        <v>אין</v>
      </c>
      <c r="G360" s="460">
        <f>'[1]משתתפים '!H360</f>
        <v>0</v>
      </c>
      <c r="I360" s="153"/>
      <c r="J360" s="154"/>
      <c r="K360" s="154"/>
      <c r="L360" s="154"/>
      <c r="M360" s="155"/>
    </row>
    <row r="361" spans="1:19" ht="18.75">
      <c r="A361" s="429">
        <f>'[1]משתתפים '!B361</f>
        <v>0</v>
      </c>
      <c r="B361" s="387">
        <f>'[1]משתתפים '!C361</f>
        <v>0</v>
      </c>
      <c r="C361" s="475">
        <f>'[1]משתתפים '!D361</f>
        <v>0</v>
      </c>
      <c r="D361" s="475" t="str">
        <f>'[1]משתתפים '!E361</f>
        <v>להבים</v>
      </c>
      <c r="E361" s="475">
        <f>'[1]משתתפים '!F361</f>
        <v>0</v>
      </c>
      <c r="F361" s="413" t="str">
        <f>'[1]משתתפים '!G361</f>
        <v>אין</v>
      </c>
      <c r="G361" s="460">
        <f>'[1]משתתפים '!H361</f>
        <v>0</v>
      </c>
      <c r="I361" s="153"/>
      <c r="J361" s="154"/>
      <c r="K361" s="154"/>
      <c r="L361" s="154"/>
      <c r="M361" s="156"/>
    </row>
    <row r="362" spans="1:19">
      <c r="A362" s="431">
        <f>'[1]משתתפים '!B362</f>
        <v>0</v>
      </c>
      <c r="B362" s="387">
        <f>'[1]משתתפים '!C362</f>
        <v>0</v>
      </c>
      <c r="C362" s="431">
        <f>'[1]משתתפים '!D362</f>
        <v>0</v>
      </c>
      <c r="D362" s="431" t="str">
        <f>'[1]משתתפים '!E362</f>
        <v>להבים</v>
      </c>
      <c r="E362" s="431">
        <f>'[1]משתתפים '!F362</f>
        <v>0</v>
      </c>
      <c r="F362" s="413" t="str">
        <f>'[1]משתתפים '!G362</f>
        <v>אין</v>
      </c>
      <c r="G362" s="460">
        <f>'[1]משתתפים '!H362</f>
        <v>0</v>
      </c>
      <c r="I362" s="153"/>
      <c r="J362" s="154"/>
      <c r="K362" s="154"/>
      <c r="L362" s="154"/>
      <c r="M362" s="155"/>
    </row>
    <row r="363" spans="1:19">
      <c r="A363" s="458" t="str">
        <f>'[1]משתתפים '!B363</f>
        <v>ת.ז</v>
      </c>
      <c r="B363" s="693" t="str">
        <f>'[1]משתתפים '!C363</f>
        <v>שם השחקן</v>
      </c>
      <c r="C363" s="693" t="str">
        <f>'[1]משתתפים '!D363</f>
        <v>ת. לידה</v>
      </c>
      <c r="D363" s="458" t="str">
        <f>'[1]משתתפים '!E363</f>
        <v>מועדון</v>
      </c>
      <c r="E363" s="459" t="str">
        <f>'[1]משתתפים '!F363</f>
        <v>ת.ז</v>
      </c>
      <c r="F363" s="458" t="str">
        <f>'[1]משתתפים '!G363</f>
        <v>א. רפואי</v>
      </c>
      <c r="G363" s="459" t="str">
        <f>'[1]משתתפים '!H363</f>
        <v>ת. אישור</v>
      </c>
      <c r="I363" s="153"/>
      <c r="J363" s="154"/>
      <c r="K363" s="154"/>
      <c r="L363" s="154"/>
      <c r="M363" s="156"/>
      <c r="O363" s="81" t="s">
        <v>1906</v>
      </c>
      <c r="P363" s="81"/>
      <c r="Q363" s="81"/>
      <c r="R363" s="129" t="s">
        <v>1907</v>
      </c>
      <c r="S363" s="130">
        <v>1947</v>
      </c>
    </row>
    <row r="364" spans="1:19">
      <c r="A364" s="81" t="str">
        <f>'[1]משתתפים '!B364</f>
        <v>068400829</v>
      </c>
      <c r="B364" s="81" t="str">
        <f>'[1]משתתפים '!C364</f>
        <v>אוחיון דוד</v>
      </c>
      <c r="C364" s="81" t="str">
        <f>'[1]משתתפים '!D364</f>
        <v>1951</v>
      </c>
      <c r="D364" s="151" t="str">
        <f>'[1]משתתפים '!E364</f>
        <v>מיתר</v>
      </c>
      <c r="E364" s="286" t="str">
        <f>'[1]משתתפים '!F364</f>
        <v>068400829</v>
      </c>
      <c r="F364" s="413" t="str">
        <f>'[1]משתתפים '!G364</f>
        <v>אין</v>
      </c>
      <c r="G364" s="460">
        <f>'[1]משתתפים '!H364</f>
        <v>0</v>
      </c>
      <c r="I364" s="153"/>
      <c r="J364" s="154"/>
      <c r="K364" s="154"/>
      <c r="L364" s="154"/>
      <c r="M364" s="155"/>
      <c r="O364" s="84" t="s">
        <v>1908</v>
      </c>
      <c r="P364" s="84"/>
      <c r="Q364" s="84"/>
      <c r="R364" s="131" t="s">
        <v>1909</v>
      </c>
      <c r="S364" s="132">
        <v>1950</v>
      </c>
    </row>
    <row r="365" spans="1:19">
      <c r="A365" s="81" t="str">
        <f>'[1]משתתפים '!B365</f>
        <v>079832630</v>
      </c>
      <c r="B365" s="81" t="str">
        <f>'[1]משתתפים '!C365</f>
        <v>אלבז רפי</v>
      </c>
      <c r="C365" s="81">
        <f>'[1]משתתפים '!D365</f>
        <v>1942</v>
      </c>
      <c r="D365" s="151" t="str">
        <f>'[1]משתתפים '!E365</f>
        <v>מיתר</v>
      </c>
      <c r="E365" s="286" t="str">
        <f>'[1]משתתפים '!F365</f>
        <v>079832630</v>
      </c>
      <c r="F365" s="413" t="str">
        <f>'[1]משתתפים '!G365</f>
        <v>אין</v>
      </c>
      <c r="G365" s="460">
        <f>'[1]משתתפים '!H365</f>
        <v>0</v>
      </c>
      <c r="I365" s="153"/>
      <c r="J365" s="154"/>
      <c r="K365" s="154"/>
      <c r="L365" s="154"/>
      <c r="M365" s="156"/>
      <c r="O365" s="81" t="s">
        <v>1910</v>
      </c>
      <c r="P365" s="81"/>
      <c r="Q365" s="81"/>
      <c r="R365" s="129" t="s">
        <v>1911</v>
      </c>
      <c r="S365" s="130">
        <v>1951</v>
      </c>
    </row>
    <row r="366" spans="1:19">
      <c r="A366" s="84" t="str">
        <f>'[1]משתתפים '!B366</f>
        <v>063395750</v>
      </c>
      <c r="B366" s="84" t="str">
        <f>'[1]משתתפים '!C366</f>
        <v>בוזגלו מוטי</v>
      </c>
      <c r="C366" s="84">
        <f>'[1]משתתפים '!D366</f>
        <v>1955</v>
      </c>
      <c r="D366" s="152" t="str">
        <f>'[1]משתתפים '!E366</f>
        <v>מיתר</v>
      </c>
      <c r="E366" s="307" t="str">
        <f>'[1]משתתפים '!F366</f>
        <v>063395750</v>
      </c>
      <c r="F366" s="413" t="str">
        <f>'[1]משתתפים '!G366</f>
        <v>אין</v>
      </c>
      <c r="G366" s="460">
        <f>'[1]משתתפים '!H366</f>
        <v>0</v>
      </c>
      <c r="I366" s="153"/>
      <c r="J366" s="154"/>
      <c r="K366" s="154"/>
      <c r="L366" s="154"/>
      <c r="M366" s="156"/>
    </row>
    <row r="367" spans="1:19">
      <c r="A367" s="92" t="str">
        <f>'[1]משתתפים '!B367</f>
        <v>065343980</v>
      </c>
      <c r="B367" s="92" t="str">
        <f>'[1]משתתפים '!C367</f>
        <v>בוכמן אילנה</v>
      </c>
      <c r="C367" s="92">
        <f>'[1]משתתפים '!D367</f>
        <v>1955</v>
      </c>
      <c r="D367" s="573" t="str">
        <f>'[1]משתתפים '!E367</f>
        <v>מיתר</v>
      </c>
      <c r="E367" s="307" t="str">
        <f>'[1]משתתפים '!F367</f>
        <v>065343980</v>
      </c>
      <c r="F367" s="409" t="str">
        <f>'[1]משתתפים '!G367</f>
        <v>אין</v>
      </c>
      <c r="G367" s="409">
        <f>'[1]משתתפים '!H367</f>
        <v>0</v>
      </c>
      <c r="I367" s="153"/>
      <c r="J367" s="154"/>
      <c r="K367" s="154"/>
      <c r="L367" s="154"/>
      <c r="M367" s="156"/>
    </row>
    <row r="368" spans="1:19">
      <c r="A368" s="92" t="str">
        <f>'[1]משתתפים '!B368</f>
        <v>063558548</v>
      </c>
      <c r="B368" s="92" t="str">
        <f>'[1]משתתפים '!C368</f>
        <v>בן ארי אבי</v>
      </c>
      <c r="C368" s="92">
        <f>'[1]משתתפים '!D368</f>
        <v>1950</v>
      </c>
      <c r="D368" s="573" t="str">
        <f>'[1]משתתפים '!E368</f>
        <v>מיתר</v>
      </c>
      <c r="E368" s="307" t="str">
        <f>'[1]משתתפים '!F368</f>
        <v>063558548</v>
      </c>
      <c r="F368" s="456" t="str">
        <f>'[1]משתתפים '!G368</f>
        <v>אין</v>
      </c>
      <c r="G368" s="458">
        <f>'[1]משתתפים '!H368</f>
        <v>0</v>
      </c>
      <c r="I368" s="153"/>
      <c r="J368" s="154"/>
      <c r="K368" s="154"/>
      <c r="L368" s="154"/>
      <c r="M368" s="156"/>
    </row>
    <row r="369" spans="1:13" ht="18.75">
      <c r="A369" s="429" t="str">
        <f>'[1]משתתפים '!B369</f>
        <v>064130636</v>
      </c>
      <c r="B369" s="387" t="str">
        <f>'[1]משתתפים '!C369</f>
        <v>בן שושן יחיאל</v>
      </c>
      <c r="C369" s="429">
        <f>'[1]משתתפים '!D369</f>
        <v>1942</v>
      </c>
      <c r="D369" s="429" t="str">
        <f>'[1]משתתפים '!E369</f>
        <v>מיתר</v>
      </c>
      <c r="E369" s="429" t="str">
        <f>'[1]משתתפים '!F369</f>
        <v>064130636</v>
      </c>
      <c r="F369" s="413" t="str">
        <f>'[1]משתתפים '!G369</f>
        <v>אין</v>
      </c>
      <c r="G369" s="460">
        <f>'[1]משתתפים '!H369</f>
        <v>0</v>
      </c>
      <c r="I369" s="153"/>
      <c r="J369" s="154"/>
      <c r="K369" s="154"/>
      <c r="L369" s="154"/>
      <c r="M369" s="156"/>
    </row>
    <row r="370" spans="1:13" ht="18.75">
      <c r="A370" s="430" t="str">
        <f>'[1]משתתפים '!B370</f>
        <v>076624543</v>
      </c>
      <c r="B370" s="387" t="str">
        <f>'[1]משתתפים '!C370</f>
        <v>דהן יהושע</v>
      </c>
      <c r="C370" s="474">
        <f>'[1]משתתפים '!D370</f>
        <v>1943</v>
      </c>
      <c r="D370" s="474" t="str">
        <f>'[1]משתתפים '!E370</f>
        <v>מיתר</v>
      </c>
      <c r="E370" s="474" t="str">
        <f>'[1]משתתפים '!F370</f>
        <v>076624543</v>
      </c>
      <c r="F370" s="413" t="str">
        <f>'[1]משתתפים '!G370</f>
        <v>אין</v>
      </c>
      <c r="G370" s="460">
        <f>'[1]משתתפים '!H370</f>
        <v>0</v>
      </c>
      <c r="I370" s="153"/>
      <c r="J370" s="154"/>
      <c r="K370" s="154"/>
      <c r="L370" s="154"/>
      <c r="M370" s="156"/>
    </row>
    <row r="371" spans="1:13" ht="18.75">
      <c r="A371" s="429" t="str">
        <f>'[1]משתתפים '!B371</f>
        <v>054052261</v>
      </c>
      <c r="B371" s="387" t="str">
        <f>'[1]משתתפים '!C371</f>
        <v>הרשטיק שלמה</v>
      </c>
      <c r="C371" s="429">
        <f>'[1]משתתפים '!D371</f>
        <v>1956</v>
      </c>
      <c r="D371" s="429" t="str">
        <f>'[1]משתתפים '!E371</f>
        <v>מיתר</v>
      </c>
      <c r="E371" s="429" t="str">
        <f>'[1]משתתפים '!F371</f>
        <v>054052261</v>
      </c>
      <c r="F371" s="413" t="str">
        <f>'[1]משתתפים '!G371</f>
        <v>אין</v>
      </c>
      <c r="G371" s="460">
        <f>'[1]משתתפים '!H371</f>
        <v>0</v>
      </c>
      <c r="I371" s="153"/>
      <c r="J371" s="154"/>
      <c r="K371" s="154"/>
      <c r="L371" s="154"/>
      <c r="M371" s="156"/>
    </row>
    <row r="372" spans="1:13" ht="18.75">
      <c r="A372" s="429" t="str">
        <f>'[1]משתתפים '!B372</f>
        <v>009178864</v>
      </c>
      <c r="B372" s="387" t="str">
        <f>'[1]משתתפים '!C372</f>
        <v>מורבצ'יק שמחה</v>
      </c>
      <c r="C372" s="475">
        <f>'[1]משתתפים '!D372</f>
        <v>1942</v>
      </c>
      <c r="D372" s="475" t="str">
        <f>'[1]משתתפים '!E372</f>
        <v>מיתר</v>
      </c>
      <c r="E372" s="475" t="str">
        <f>'[1]משתתפים '!F372</f>
        <v>009178864</v>
      </c>
      <c r="F372" s="413" t="str">
        <f>'[1]משתתפים '!G372</f>
        <v>אין</v>
      </c>
      <c r="G372" s="460">
        <f>'[1]משתתפים '!H372</f>
        <v>0</v>
      </c>
      <c r="I372" s="153"/>
      <c r="J372" s="154"/>
      <c r="K372" s="154"/>
      <c r="L372" s="154"/>
      <c r="M372" s="156"/>
    </row>
    <row r="373" spans="1:13" ht="18.75">
      <c r="A373" s="429" t="str">
        <f>'[1]משתתפים '!B373</f>
        <v>054235056</v>
      </c>
      <c r="B373" s="387" t="str">
        <f>'[1]משתתפים '!C373</f>
        <v>פנסו יהושע</v>
      </c>
      <c r="C373" s="429">
        <f>'[1]משתתפים '!D373</f>
        <v>1957</v>
      </c>
      <c r="D373" s="429" t="str">
        <f>'[1]משתתפים '!E373</f>
        <v>מיתר</v>
      </c>
      <c r="E373" s="429" t="str">
        <f>'[1]משתתפים '!F373</f>
        <v>054235056</v>
      </c>
      <c r="F373" s="413" t="str">
        <f>'[1]משתתפים '!G373</f>
        <v>אין</v>
      </c>
      <c r="G373" s="460">
        <f>'[1]משתתפים '!H373</f>
        <v>0</v>
      </c>
      <c r="I373" s="153"/>
      <c r="J373" s="154"/>
      <c r="K373" s="154"/>
      <c r="L373" s="154"/>
      <c r="M373" s="156"/>
    </row>
    <row r="374" spans="1:13" ht="18.75">
      <c r="A374" s="429" t="str">
        <f>'[1]משתתפים '!B374</f>
        <v>010742666</v>
      </c>
      <c r="B374" s="387" t="str">
        <f>'[1]משתתפים '!C374</f>
        <v>פרחי שם טוב</v>
      </c>
      <c r="C374" s="429">
        <f>'[1]משתתפים '!D374</f>
        <v>1947</v>
      </c>
      <c r="D374" s="429" t="str">
        <f>'[1]משתתפים '!E374</f>
        <v>מיתר</v>
      </c>
      <c r="E374" s="429" t="str">
        <f>'[1]משתתפים '!F374</f>
        <v>010742666</v>
      </c>
      <c r="F374" s="413" t="str">
        <f>'[1]משתתפים '!G374</f>
        <v>אין</v>
      </c>
      <c r="G374" s="460">
        <f>'[1]משתתפים '!H374</f>
        <v>0</v>
      </c>
      <c r="I374" s="153"/>
      <c r="J374" s="154"/>
      <c r="K374" s="154"/>
      <c r="L374" s="154"/>
      <c r="M374" s="156"/>
    </row>
    <row r="375" spans="1:13" ht="18.75">
      <c r="A375" s="429">
        <f>'[1]משתתפים '!B375</f>
        <v>0</v>
      </c>
      <c r="B375" s="387">
        <f>'[1]משתתפים '!C375</f>
        <v>0</v>
      </c>
      <c r="C375" s="429">
        <f>'[1]משתתפים '!D375</f>
        <v>0</v>
      </c>
      <c r="D375" s="429" t="str">
        <f>'[1]משתתפים '!E375</f>
        <v>מיתר</v>
      </c>
      <c r="E375" s="429">
        <f>'[1]משתתפים '!F375</f>
        <v>0</v>
      </c>
      <c r="F375" s="413" t="str">
        <f>'[1]משתתפים '!G375</f>
        <v>אין</v>
      </c>
      <c r="G375" s="460">
        <f>'[1]משתתפים '!H375</f>
        <v>0</v>
      </c>
      <c r="I375" s="153"/>
      <c r="J375" s="154"/>
      <c r="K375" s="154"/>
      <c r="L375" s="154"/>
      <c r="M375" s="156"/>
    </row>
    <row r="376" spans="1:13" ht="18.75">
      <c r="A376" s="429">
        <f>'[1]משתתפים '!B376</f>
        <v>0</v>
      </c>
      <c r="B376" s="387">
        <f>'[1]משתתפים '!C376</f>
        <v>0</v>
      </c>
      <c r="C376" s="475">
        <f>'[1]משתתפים '!D376</f>
        <v>0</v>
      </c>
      <c r="D376" s="475" t="str">
        <f>'[1]משתתפים '!E376</f>
        <v>מיתר</v>
      </c>
      <c r="E376" s="475">
        <f>'[1]משתתפים '!F376</f>
        <v>0</v>
      </c>
      <c r="F376" s="413" t="str">
        <f>'[1]משתתפים '!G376</f>
        <v>אין</v>
      </c>
      <c r="G376" s="460">
        <f>'[1]משתתפים '!H376</f>
        <v>0</v>
      </c>
      <c r="I376" s="153"/>
      <c r="J376" s="154"/>
      <c r="K376" s="154"/>
      <c r="L376" s="154"/>
      <c r="M376" s="156"/>
    </row>
    <row r="377" spans="1:13" ht="18.75">
      <c r="A377" s="429">
        <f>'[1]משתתפים '!B377</f>
        <v>0</v>
      </c>
      <c r="B377" s="387">
        <f>'[1]משתתפים '!C377</f>
        <v>0</v>
      </c>
      <c r="C377" s="429">
        <f>'[1]משתתפים '!D377</f>
        <v>0</v>
      </c>
      <c r="D377" s="429" t="str">
        <f>'[1]משתתפים '!E377</f>
        <v>מיתר</v>
      </c>
      <c r="E377" s="429">
        <f>'[1]משתתפים '!F377</f>
        <v>0</v>
      </c>
      <c r="F377" s="413" t="str">
        <f>'[1]משתתפים '!G377</f>
        <v>אין</v>
      </c>
      <c r="G377" s="460">
        <f>'[1]משתתפים '!H377</f>
        <v>0</v>
      </c>
      <c r="I377" s="153"/>
      <c r="J377" s="154"/>
      <c r="K377" s="154"/>
      <c r="L377" s="154"/>
      <c r="M377" s="156"/>
    </row>
    <row r="378" spans="1:13" ht="18.75">
      <c r="A378" s="429">
        <f>'[1]משתתפים '!B378</f>
        <v>0</v>
      </c>
      <c r="B378" s="387">
        <f>'[1]משתתפים '!C378</f>
        <v>0</v>
      </c>
      <c r="C378" s="475">
        <f>'[1]משתתפים '!D378</f>
        <v>0</v>
      </c>
      <c r="D378" s="475" t="str">
        <f>'[1]משתתפים '!E378</f>
        <v>מיתר</v>
      </c>
      <c r="E378" s="475">
        <f>'[1]משתתפים '!F378</f>
        <v>0</v>
      </c>
      <c r="F378" s="413" t="str">
        <f>'[1]משתתפים '!G378</f>
        <v>אין</v>
      </c>
      <c r="G378" s="460">
        <f>'[1]משתתפים '!H378</f>
        <v>0</v>
      </c>
      <c r="I378" s="153"/>
      <c r="J378" s="154"/>
      <c r="K378" s="154"/>
      <c r="L378" s="154"/>
      <c r="M378" s="156"/>
    </row>
    <row r="379" spans="1:13" ht="18.75">
      <c r="A379" s="429">
        <f>'[1]משתתפים '!B379</f>
        <v>0</v>
      </c>
      <c r="B379" s="387">
        <f>'[1]משתתפים '!C379</f>
        <v>0</v>
      </c>
      <c r="C379" s="429">
        <f>'[1]משתתפים '!D379</f>
        <v>0</v>
      </c>
      <c r="D379" s="429" t="str">
        <f>'[1]משתתפים '!E379</f>
        <v>מיתר</v>
      </c>
      <c r="E379" s="429">
        <f>'[1]משתתפים '!F379</f>
        <v>0</v>
      </c>
      <c r="F379" s="413" t="str">
        <f>'[1]משתתפים '!G379</f>
        <v>אין</v>
      </c>
      <c r="G379" s="460">
        <f>'[1]משתתפים '!H379</f>
        <v>0</v>
      </c>
      <c r="I379" s="153"/>
      <c r="J379" s="154"/>
      <c r="K379" s="154"/>
      <c r="L379" s="154"/>
      <c r="M379" s="156"/>
    </row>
    <row r="380" spans="1:13" ht="18.75">
      <c r="A380" s="429">
        <f>'[1]משתתפים '!B380</f>
        <v>0</v>
      </c>
      <c r="B380" s="387">
        <f>'[1]משתתפים '!C380</f>
        <v>0</v>
      </c>
      <c r="C380" s="475">
        <f>'[1]משתתפים '!D380</f>
        <v>0</v>
      </c>
      <c r="D380" s="475" t="str">
        <f>'[1]משתתפים '!E380</f>
        <v>מיתר</v>
      </c>
      <c r="E380" s="475">
        <f>'[1]משתתפים '!F380</f>
        <v>0</v>
      </c>
      <c r="F380" s="413" t="str">
        <f>'[1]משתתפים '!G380</f>
        <v>אין</v>
      </c>
      <c r="G380" s="460">
        <f>'[1]משתתפים '!H380</f>
        <v>0</v>
      </c>
      <c r="I380" s="153"/>
      <c r="J380" s="154"/>
      <c r="K380" s="154"/>
      <c r="L380" s="154"/>
      <c r="M380" s="156"/>
    </row>
    <row r="381" spans="1:13" ht="18.75">
      <c r="A381" s="429">
        <f>'[1]משתתפים '!B381</f>
        <v>0</v>
      </c>
      <c r="B381" s="387">
        <f>'[1]משתתפים '!C381</f>
        <v>0</v>
      </c>
      <c r="C381" s="475">
        <f>'[1]משתתפים '!D381</f>
        <v>0</v>
      </c>
      <c r="D381" s="475" t="str">
        <f>'[1]משתתפים '!E381</f>
        <v>מיתר</v>
      </c>
      <c r="E381" s="475">
        <f>'[1]משתתפים '!F381</f>
        <v>0</v>
      </c>
      <c r="F381" s="413" t="str">
        <f>'[1]משתתפים '!G381</f>
        <v>אין</v>
      </c>
      <c r="G381" s="460">
        <f>'[1]משתתפים '!H381</f>
        <v>0</v>
      </c>
      <c r="I381" s="153"/>
      <c r="J381" s="154"/>
      <c r="K381" s="154"/>
      <c r="L381" s="154"/>
      <c r="M381" s="156"/>
    </row>
    <row r="382" spans="1:13" ht="18.75">
      <c r="A382" s="152">
        <f>'[1]משתתפים '!B382</f>
        <v>0</v>
      </c>
      <c r="B382" s="387">
        <f>'[1]משתתפים '!C382</f>
        <v>0</v>
      </c>
      <c r="C382" s="475">
        <f>'[1]משתתפים '!D382</f>
        <v>0</v>
      </c>
      <c r="D382" s="475" t="str">
        <f>'[1]משתתפים '!E382</f>
        <v>מיתר</v>
      </c>
      <c r="E382" s="475">
        <f>'[1]משתתפים '!F382</f>
        <v>0</v>
      </c>
      <c r="F382" s="413" t="str">
        <f>'[1]משתתפים '!G382</f>
        <v>אין</v>
      </c>
      <c r="G382" s="460">
        <f>'[1]משתתפים '!H382</f>
        <v>0</v>
      </c>
      <c r="I382" s="153"/>
      <c r="J382" s="154"/>
      <c r="K382" s="154"/>
      <c r="L382" s="154"/>
      <c r="M382" s="156"/>
    </row>
    <row r="383" spans="1:13" ht="18.75">
      <c r="A383" s="151">
        <f>'[1]משתתפים '!B383</f>
        <v>0</v>
      </c>
      <c r="B383" s="387">
        <f>'[1]משתתפים '!C383</f>
        <v>0</v>
      </c>
      <c r="C383" s="475">
        <f>'[1]משתתפים '!D383</f>
        <v>0</v>
      </c>
      <c r="D383" s="475" t="str">
        <f>'[1]משתתפים '!E383</f>
        <v>מיתר</v>
      </c>
      <c r="E383" s="475">
        <f>'[1]משתתפים '!F383</f>
        <v>0</v>
      </c>
      <c r="F383" s="413" t="str">
        <f>'[1]משתתפים '!G383</f>
        <v>אין</v>
      </c>
      <c r="G383" s="460">
        <f>'[1]משתתפים '!H383</f>
        <v>0</v>
      </c>
      <c r="I383" s="153"/>
      <c r="J383" s="154"/>
      <c r="K383" s="154"/>
      <c r="L383" s="154"/>
      <c r="M383" s="156"/>
    </row>
    <row r="384" spans="1:13">
      <c r="A384" s="81">
        <f>'[1]משתתפים '!B384</f>
        <v>0</v>
      </c>
      <c r="B384" s="387">
        <f>'[1]משתתפים '!C384</f>
        <v>0</v>
      </c>
      <c r="C384" s="81">
        <f>'[1]משתתפים '!D384</f>
        <v>0</v>
      </c>
      <c r="D384" s="81" t="str">
        <f>'[1]משתתפים '!E384</f>
        <v>מיתר</v>
      </c>
      <c r="E384" s="81">
        <f>'[1]משתתפים '!F384</f>
        <v>0</v>
      </c>
      <c r="F384" s="413" t="str">
        <f>'[1]משתתפים '!G384</f>
        <v>אין</v>
      </c>
      <c r="G384" s="460">
        <f>'[1]משתתפים '!H384</f>
        <v>0</v>
      </c>
      <c r="I384" s="153"/>
      <c r="J384" s="154"/>
      <c r="K384" s="154"/>
      <c r="L384" s="154"/>
      <c r="M384" s="156"/>
    </row>
    <row r="385" spans="1:13">
      <c r="A385" s="458" t="str">
        <f>'[1]משתתפים '!B385</f>
        <v>ת.ז</v>
      </c>
      <c r="B385" s="693" t="str">
        <f>'[1]משתתפים '!C385</f>
        <v>שם השחקן</v>
      </c>
      <c r="C385" s="693" t="str">
        <f>'[1]משתתפים '!D385</f>
        <v>ת. לידה</v>
      </c>
      <c r="D385" s="458" t="str">
        <f>'[1]משתתפים '!E385</f>
        <v>מועדון</v>
      </c>
      <c r="E385" s="459" t="str">
        <f>'[1]משתתפים '!F385</f>
        <v>ת.ז</v>
      </c>
      <c r="F385" s="458" t="str">
        <f>'[1]משתתפים '!G385</f>
        <v>א. רפואי</v>
      </c>
      <c r="G385" s="459" t="str">
        <f>'[1]משתתפים '!H385</f>
        <v>ת. אישור</v>
      </c>
      <c r="I385" s="153"/>
      <c r="J385" s="154"/>
      <c r="K385" s="154"/>
      <c r="L385" s="154"/>
      <c r="M385" s="156"/>
    </row>
    <row r="386" spans="1:13">
      <c r="A386" s="81" t="str">
        <f>'[1]משתתפים '!B386</f>
        <v>021080023</v>
      </c>
      <c r="B386" s="387" t="str">
        <f>'[1]משתתפים '!C386</f>
        <v>אסלאן אחמד</v>
      </c>
      <c r="C386" s="81">
        <f>'[1]משתתפים '!D386</f>
        <v>1947</v>
      </c>
      <c r="D386" s="81" t="str">
        <f>'[1]משתתפים '!E386</f>
        <v>מראר</v>
      </c>
      <c r="E386" s="81" t="str">
        <f>'[1]משתתפים '!F386</f>
        <v>021080023</v>
      </c>
      <c r="F386" s="413" t="str">
        <f>'[1]משתתפים '!G386</f>
        <v>יש</v>
      </c>
      <c r="G386" s="460">
        <f>'[1]משתתפים '!H386</f>
        <v>43692</v>
      </c>
      <c r="I386" s="153"/>
      <c r="J386" s="154"/>
      <c r="K386" s="154"/>
      <c r="L386" s="154"/>
      <c r="M386" s="156"/>
    </row>
    <row r="387" spans="1:13">
      <c r="A387" s="81" t="str">
        <f>'[1]משתתפים '!B387</f>
        <v>050276880</v>
      </c>
      <c r="B387" s="387" t="str">
        <f>'[1]משתתפים '!C387</f>
        <v>סעד והיב</v>
      </c>
      <c r="C387" s="81">
        <f>'[1]משתתפים '!D387</f>
        <v>1950</v>
      </c>
      <c r="D387" s="81" t="str">
        <f>'[1]משתתפים '!E387</f>
        <v>מראר</v>
      </c>
      <c r="E387" s="81" t="str">
        <f>'[1]משתתפים '!F387</f>
        <v>050276880</v>
      </c>
      <c r="F387" s="413" t="str">
        <f>'[1]משתתפים '!G387</f>
        <v>אין</v>
      </c>
      <c r="G387" s="460">
        <f>'[1]משתתפים '!H387</f>
        <v>0</v>
      </c>
      <c r="I387" s="153"/>
      <c r="J387" s="154"/>
      <c r="K387" s="154"/>
      <c r="L387" s="154"/>
      <c r="M387" s="155"/>
    </row>
    <row r="388" spans="1:13">
      <c r="A388" s="84" t="str">
        <f>'[1]משתתפים '!B388</f>
        <v>050382191</v>
      </c>
      <c r="B388" s="387" t="str">
        <f>'[1]משתתפים '!C388</f>
        <v>סעד שקיב</v>
      </c>
      <c r="C388" s="84">
        <f>'[1]משתתפים '!D388</f>
        <v>1951</v>
      </c>
      <c r="D388" s="81" t="str">
        <f>'[1]משתתפים '!E388</f>
        <v>מראר</v>
      </c>
      <c r="E388" s="84" t="str">
        <f>'[1]משתתפים '!F388</f>
        <v>050382191</v>
      </c>
      <c r="F388" s="413" t="str">
        <f>'[1]משתתפים '!G388</f>
        <v>אין</v>
      </c>
      <c r="G388" s="460">
        <f>'[1]משתתפים '!H388</f>
        <v>0</v>
      </c>
      <c r="I388" s="154"/>
      <c r="J388" s="160"/>
      <c r="K388" s="160"/>
      <c r="L388" s="160"/>
      <c r="M388" s="156"/>
    </row>
    <row r="389" spans="1:13">
      <c r="A389" s="81" t="str">
        <f>'[1]משתתפים '!B389</f>
        <v>053761011</v>
      </c>
      <c r="B389" s="387" t="str">
        <f>'[1]משתתפים '!C389</f>
        <v>מסאלחה ריאד</v>
      </c>
      <c r="C389" s="81">
        <f>'[1]משתתפים '!D389</f>
        <v>1955</v>
      </c>
      <c r="D389" s="81" t="str">
        <f>'[1]משתתפים '!E389</f>
        <v>מראר</v>
      </c>
      <c r="E389" s="81" t="str">
        <f>'[1]משתתפים '!F389</f>
        <v>053761011</v>
      </c>
      <c r="F389" s="413" t="str">
        <f>'[1]משתתפים '!G389</f>
        <v>אין</v>
      </c>
      <c r="G389" s="460">
        <f>'[1]משתתפים '!H389</f>
        <v>0</v>
      </c>
      <c r="I389" s="154"/>
      <c r="J389" s="154"/>
      <c r="K389" s="154"/>
      <c r="L389" s="154"/>
      <c r="M389" s="155"/>
    </row>
    <row r="390" spans="1:13">
      <c r="A390" s="84" t="str">
        <f>'[1]משתתפים '!B390</f>
        <v>052548997</v>
      </c>
      <c r="B390" s="387" t="str">
        <f>'[1]משתתפים '!C390</f>
        <v>עמאר יוסף</v>
      </c>
      <c r="C390" s="84">
        <f>'[1]משתתפים '!D390</f>
        <v>1954</v>
      </c>
      <c r="D390" s="81" t="str">
        <f>'[1]משתתפים '!E390</f>
        <v>מראר</v>
      </c>
      <c r="E390" s="84" t="str">
        <f>'[1]משתתפים '!F390</f>
        <v>052548997</v>
      </c>
      <c r="F390" s="413" t="str">
        <f>'[1]משתתפים '!G390</f>
        <v>יש</v>
      </c>
      <c r="G390" s="460">
        <f>'[1]משתתפים '!H390</f>
        <v>43692</v>
      </c>
      <c r="I390" s="154"/>
      <c r="J390" s="154"/>
      <c r="K390" s="154"/>
      <c r="L390" s="154"/>
      <c r="M390" s="156"/>
    </row>
    <row r="391" spans="1:13">
      <c r="A391" s="81" t="str">
        <f>'[1]משתתפים '!B391</f>
        <v>021095302</v>
      </c>
      <c r="B391" s="387" t="str">
        <f>'[1]משתתפים '!C391</f>
        <v>גאנם סלמאן</v>
      </c>
      <c r="C391" s="81">
        <f>'[1]משתתפים '!D391</f>
        <v>1943</v>
      </c>
      <c r="D391" s="81" t="str">
        <f>'[1]משתתפים '!E391</f>
        <v>מראר</v>
      </c>
      <c r="E391" s="81" t="str">
        <f>'[1]משתתפים '!F391</f>
        <v>021095302</v>
      </c>
      <c r="F391" s="413" t="str">
        <f>'[1]משתתפים '!G391</f>
        <v>אין</v>
      </c>
      <c r="G391" s="460">
        <f>'[1]משתתפים '!H391</f>
        <v>0</v>
      </c>
      <c r="I391" s="161"/>
      <c r="J391" s="154"/>
      <c r="K391" s="154"/>
      <c r="L391" s="154"/>
      <c r="M391" s="155"/>
    </row>
    <row r="392" spans="1:13">
      <c r="A392" s="157">
        <f>'[1]משתתפים '!B392</f>
        <v>55223770</v>
      </c>
      <c r="B392" s="387" t="str">
        <f>'[1]משתתפים '!C392</f>
        <v>גאנם נאיף</v>
      </c>
      <c r="C392" s="157">
        <f>'[1]משתתפים '!D392</f>
        <v>1958</v>
      </c>
      <c r="D392" s="624" t="str">
        <f>'[1]משתתפים '!E392</f>
        <v>מראר</v>
      </c>
      <c r="E392" s="307">
        <f>'[1]משתתפים '!F392</f>
        <v>55223770</v>
      </c>
      <c r="F392" s="413" t="str">
        <f>'[1]משתתפים '!G392</f>
        <v>אין</v>
      </c>
      <c r="G392" s="460">
        <f>'[1]משתתפים '!H392</f>
        <v>0</v>
      </c>
      <c r="I392" s="162"/>
      <c r="J392" s="154"/>
      <c r="K392" s="154"/>
      <c r="L392" s="154"/>
      <c r="M392" s="156"/>
    </row>
    <row r="393" spans="1:13">
      <c r="A393" s="158" t="str">
        <f>'[1]משתתפים '!B393</f>
        <v>055195481</v>
      </c>
      <c r="B393" s="158" t="str">
        <f>'[1]משתתפים '!C393</f>
        <v>דגש תופיק</v>
      </c>
      <c r="C393" s="158">
        <f>'[1]משתתפים '!D393</f>
        <v>1958</v>
      </c>
      <c r="D393" s="625" t="str">
        <f>'[1]משתתפים '!E393</f>
        <v>מראר</v>
      </c>
      <c r="E393" s="625" t="str">
        <f>'[1]משתתפים '!F393</f>
        <v>055195481</v>
      </c>
      <c r="F393" s="159" t="str">
        <f>'[1]משתתפים '!G393</f>
        <v>אין</v>
      </c>
      <c r="G393" s="476">
        <f>'[1]משתתפים '!H393</f>
        <v>0</v>
      </c>
      <c r="I393" s="154"/>
      <c r="J393" s="154"/>
      <c r="K393" s="154"/>
      <c r="L393" s="154"/>
      <c r="M393" s="155"/>
    </row>
    <row r="394" spans="1:13">
      <c r="A394" s="422">
        <f>'[1]משתתפים '!B394</f>
        <v>0</v>
      </c>
      <c r="B394" s="387">
        <f>'[1]משתתפים '!C394</f>
        <v>0</v>
      </c>
      <c r="C394" s="422">
        <f>'[1]משתתפים '!D394</f>
        <v>0</v>
      </c>
      <c r="D394" s="422">
        <f>'[1]משתתפים '!E394</f>
        <v>0</v>
      </c>
      <c r="E394" s="422">
        <f>'[1]משתתפים '!F394</f>
        <v>0</v>
      </c>
      <c r="F394" s="413">
        <f>'[1]משתתפים '!G394</f>
        <v>0</v>
      </c>
      <c r="G394" s="460">
        <f>'[1]משתתפים '!H394</f>
        <v>0</v>
      </c>
      <c r="I394" s="154"/>
      <c r="J394" s="154"/>
      <c r="K394" s="154"/>
      <c r="L394" s="154"/>
      <c r="M394" s="156"/>
    </row>
    <row r="395" spans="1:13">
      <c r="A395" s="431">
        <f>'[1]משתתפים '!B395</f>
        <v>0</v>
      </c>
      <c r="B395" s="387">
        <f>'[1]משתתפים '!C395</f>
        <v>0</v>
      </c>
      <c r="C395" s="431">
        <f>'[1]משתתפים '!D395</f>
        <v>0</v>
      </c>
      <c r="D395" s="422">
        <f>'[1]משתתפים '!E395</f>
        <v>0</v>
      </c>
      <c r="E395" s="431">
        <f>'[1]משתתפים '!F395</f>
        <v>0</v>
      </c>
      <c r="F395" s="413">
        <f>'[1]משתתפים '!G395</f>
        <v>0</v>
      </c>
      <c r="G395" s="460">
        <f>'[1]משתתפים '!H395</f>
        <v>0</v>
      </c>
      <c r="I395" s="163"/>
      <c r="J395" s="154"/>
      <c r="K395" s="154"/>
      <c r="L395" s="154"/>
      <c r="M395" s="155"/>
    </row>
    <row r="396" spans="1:13">
      <c r="A396" s="422">
        <f>'[1]משתתפים '!B396</f>
        <v>0</v>
      </c>
      <c r="B396" s="387">
        <f>'[1]משתתפים '!C396</f>
        <v>0</v>
      </c>
      <c r="C396" s="422">
        <f>'[1]משתתפים '!D396</f>
        <v>0</v>
      </c>
      <c r="D396" s="422">
        <f>'[1]משתתפים '!E396</f>
        <v>0</v>
      </c>
      <c r="E396" s="422">
        <f>'[1]משתתפים '!F396</f>
        <v>0</v>
      </c>
      <c r="F396" s="413">
        <f>'[1]משתתפים '!G396</f>
        <v>0</v>
      </c>
      <c r="G396" s="460">
        <f>'[1]משתתפים '!H396</f>
        <v>0</v>
      </c>
      <c r="I396" s="154"/>
      <c r="J396" s="154"/>
      <c r="K396" s="154"/>
      <c r="L396" s="154"/>
      <c r="M396" s="156"/>
    </row>
    <row r="397" spans="1:13">
      <c r="A397" s="431">
        <f>'[1]משתתפים '!B397</f>
        <v>0</v>
      </c>
      <c r="B397" s="387">
        <f>'[1]משתתפים '!C397</f>
        <v>0</v>
      </c>
      <c r="C397" s="431">
        <f>'[1]משתתפים '!D397</f>
        <v>0</v>
      </c>
      <c r="D397" s="422">
        <f>'[1]משתתפים '!E397</f>
        <v>0</v>
      </c>
      <c r="E397" s="431">
        <f>'[1]משתתפים '!F397</f>
        <v>0</v>
      </c>
      <c r="F397" s="413">
        <f>'[1]משתתפים '!G397</f>
        <v>0</v>
      </c>
      <c r="G397" s="460">
        <f>'[1]משתתפים '!H397</f>
        <v>0</v>
      </c>
      <c r="I397" s="154"/>
      <c r="J397" s="154"/>
      <c r="K397" s="154"/>
      <c r="L397" s="154"/>
      <c r="M397" s="155"/>
    </row>
    <row r="398" spans="1:13">
      <c r="A398" s="422">
        <f>'[1]משתתפים '!B398</f>
        <v>0</v>
      </c>
      <c r="B398" s="387">
        <f>'[1]משתתפים '!C398</f>
        <v>0</v>
      </c>
      <c r="C398" s="422">
        <f>'[1]משתתפים '!D398</f>
        <v>0</v>
      </c>
      <c r="D398" s="422">
        <f>'[1]משתתפים '!E398</f>
        <v>0</v>
      </c>
      <c r="E398" s="422">
        <f>'[1]משתתפים '!F398</f>
        <v>0</v>
      </c>
      <c r="F398" s="413">
        <f>'[1]משתתפים '!G398</f>
        <v>0</v>
      </c>
      <c r="G398" s="460">
        <f>'[1]משתתפים '!H398</f>
        <v>0</v>
      </c>
      <c r="I398" s="154"/>
      <c r="J398" s="154"/>
      <c r="K398" s="154"/>
      <c r="L398" s="154"/>
      <c r="M398" s="154"/>
    </row>
    <row r="399" spans="1:13">
      <c r="A399" s="431">
        <f>'[1]משתתפים '!B399</f>
        <v>0</v>
      </c>
      <c r="B399" s="387">
        <f>'[1]משתתפים '!C399</f>
        <v>0</v>
      </c>
      <c r="C399" s="431">
        <f>'[1]משתתפים '!D399</f>
        <v>0</v>
      </c>
      <c r="D399" s="422">
        <f>'[1]משתתפים '!E399</f>
        <v>0</v>
      </c>
      <c r="E399" s="431">
        <f>'[1]משתתפים '!F399</f>
        <v>0</v>
      </c>
      <c r="F399" s="413">
        <f>'[1]משתתפים '!G399</f>
        <v>0</v>
      </c>
      <c r="G399" s="460">
        <f>'[1]משתתפים '!H399</f>
        <v>0</v>
      </c>
      <c r="I399" s="154"/>
      <c r="J399" s="160"/>
      <c r="K399" s="160"/>
      <c r="L399" s="160"/>
      <c r="M399" s="154"/>
    </row>
    <row r="400" spans="1:13">
      <c r="A400" s="422">
        <f>'[1]משתתפים '!B400</f>
        <v>0</v>
      </c>
      <c r="B400" s="387">
        <f>'[1]משתתפים '!C400</f>
        <v>0</v>
      </c>
      <c r="C400" s="422">
        <f>'[1]משתתפים '!D400</f>
        <v>0</v>
      </c>
      <c r="D400" s="422">
        <f>'[1]משתתפים '!E400</f>
        <v>0</v>
      </c>
      <c r="E400" s="422">
        <f>'[1]משתתפים '!F400</f>
        <v>0</v>
      </c>
      <c r="F400" s="413">
        <f>'[1]משתתפים '!G400</f>
        <v>0</v>
      </c>
      <c r="G400" s="460">
        <f>'[1]משתתפים '!H400</f>
        <v>0</v>
      </c>
      <c r="I400" s="155"/>
      <c r="J400" s="156"/>
      <c r="K400" s="156"/>
      <c r="L400" s="156"/>
      <c r="M400" s="156"/>
    </row>
    <row r="401" spans="1:13">
      <c r="A401" s="431">
        <f>'[1]משתתפים '!B401</f>
        <v>0</v>
      </c>
      <c r="B401" s="387">
        <f>'[1]משתתפים '!C401</f>
        <v>0</v>
      </c>
      <c r="C401" s="431">
        <f>'[1]משתתפים '!D401</f>
        <v>0</v>
      </c>
      <c r="D401" s="422">
        <f>'[1]משתתפים '!E401</f>
        <v>0</v>
      </c>
      <c r="E401" s="431">
        <f>'[1]משתתפים '!F401</f>
        <v>0</v>
      </c>
      <c r="F401" s="413">
        <f>'[1]משתתפים '!G401</f>
        <v>0</v>
      </c>
      <c r="G401" s="460">
        <f>'[1]משתתפים '!H401</f>
        <v>0</v>
      </c>
      <c r="I401" s="155"/>
      <c r="J401" s="156"/>
      <c r="K401" s="156"/>
      <c r="L401" s="156"/>
      <c r="M401" s="156"/>
    </row>
    <row r="402" spans="1:13">
      <c r="A402" s="458" t="str">
        <f>'[1]משתתפים '!B402</f>
        <v>ת.ז</v>
      </c>
      <c r="B402" s="693" t="str">
        <f>'[1]משתתפים '!C402</f>
        <v>שם השחקן</v>
      </c>
      <c r="C402" s="693" t="str">
        <f>'[1]משתתפים '!D402</f>
        <v>ת. לידה</v>
      </c>
      <c r="D402" s="458" t="str">
        <f>'[1]משתתפים '!E402</f>
        <v>מועדון</v>
      </c>
      <c r="E402" s="459" t="str">
        <f>'[1]משתתפים '!F402</f>
        <v>ת.ז</v>
      </c>
      <c r="F402" s="458" t="str">
        <f>'[1]משתתפים '!G402</f>
        <v>א. רפואי</v>
      </c>
      <c r="G402" s="459" t="str">
        <f>'[1]משתתפים '!H402</f>
        <v>ת. אישור</v>
      </c>
      <c r="I402" s="155"/>
      <c r="J402" s="156"/>
      <c r="K402" s="156"/>
      <c r="L402" s="156"/>
      <c r="M402" s="156"/>
    </row>
    <row r="403" spans="1:13">
      <c r="A403" s="286" t="str">
        <f>'[1]משתתפים '!B403</f>
        <v>042120303</v>
      </c>
      <c r="B403" s="286" t="str">
        <f>'[1]משתתפים '!C403</f>
        <v>בלושטיין צבי</v>
      </c>
      <c r="C403" s="286">
        <f>'[1]משתתפים '!D403</f>
        <v>1932</v>
      </c>
      <c r="D403" s="623" t="str">
        <f>'[1]משתתפים '!E403</f>
        <v>משמר הנגב</v>
      </c>
      <c r="E403" s="307" t="str">
        <f>'[1]משתתפים '!F403</f>
        <v>042120303</v>
      </c>
      <c r="F403" s="454" t="str">
        <f>'[1]משתתפים '!G403</f>
        <v>אין</v>
      </c>
      <c r="G403" s="454">
        <f>'[1]משתתפים '!H403</f>
        <v>0</v>
      </c>
    </row>
    <row r="404" spans="1:13">
      <c r="A404" s="286" t="str">
        <f>'[1]משתתפים '!B404</f>
        <v>015346653</v>
      </c>
      <c r="B404" s="286" t="str">
        <f>'[1]משתתפים '!C404</f>
        <v>ברסלו קרלוס</v>
      </c>
      <c r="C404" s="286">
        <f>'[1]משתתפים '!D404</f>
        <v>1952</v>
      </c>
      <c r="D404" s="623" t="str">
        <f>'[1]משתתפים '!E404</f>
        <v>משמר הנגב</v>
      </c>
      <c r="E404" s="307" t="str">
        <f>'[1]משתתפים '!F404</f>
        <v>015346653</v>
      </c>
      <c r="F404" s="454" t="str">
        <f>'[1]משתתפים '!G404</f>
        <v>אין</v>
      </c>
      <c r="G404" s="454">
        <f>'[1]משתתפים '!H404</f>
        <v>0</v>
      </c>
    </row>
    <row r="405" spans="1:13">
      <c r="A405" s="109" t="str">
        <f>'[1]משתתפים '!B405</f>
        <v>67537043</v>
      </c>
      <c r="B405" s="456" t="str">
        <f>'[1]משתתפים '!C405</f>
        <v>רפפורט מיכאל</v>
      </c>
      <c r="C405" s="109">
        <f>'[1]משתתפים '!D405</f>
        <v>1941</v>
      </c>
      <c r="D405" s="451" t="str">
        <f>'[1]משתתפים '!E405</f>
        <v>משמר הנגב</v>
      </c>
      <c r="E405" s="394" t="str">
        <f>'[1]משתתפים '!F405</f>
        <v>67537043</v>
      </c>
      <c r="F405" s="456" t="str">
        <f>'[1]משתתפים '!G405</f>
        <v>אין</v>
      </c>
      <c r="G405" s="458">
        <f>'[1]משתתפים '!H405</f>
        <v>0</v>
      </c>
    </row>
    <row r="406" spans="1:13">
      <c r="A406" s="500">
        <f>'[1]משתתפים '!B406</f>
        <v>14937395</v>
      </c>
      <c r="B406" s="501" t="str">
        <f>'[1]משתתפים '!C406</f>
        <v>גזמן מיכאל</v>
      </c>
      <c r="C406" s="603">
        <f>'[1]משתתפים '!D406</f>
        <v>1939</v>
      </c>
      <c r="D406" s="603" t="str">
        <f>'[1]משתתפים '!E406</f>
        <v>משמר הנגב</v>
      </c>
      <c r="E406" s="500">
        <f>'[1]משתתפים '!F406</f>
        <v>14937395</v>
      </c>
      <c r="F406" s="445" t="str">
        <f>'[1]משתתפים '!G406</f>
        <v>אין</v>
      </c>
      <c r="G406" s="502">
        <f>'[1]משתתפים '!H406</f>
        <v>0</v>
      </c>
    </row>
    <row r="407" spans="1:13">
      <c r="A407" s="422" t="str">
        <f>'[1]משתתפים '!B407</f>
        <v>026043463</v>
      </c>
      <c r="B407" s="387" t="str">
        <f>'[1]משתתפים '!C407</f>
        <v>נווה דניאל</v>
      </c>
      <c r="C407" s="604">
        <f>'[1]משתתפים '!D407</f>
        <v>1952</v>
      </c>
      <c r="D407" s="604" t="str">
        <f>'[1]משתתפים '!E407</f>
        <v>משמר הנגב</v>
      </c>
      <c r="E407" s="422" t="str">
        <f>'[1]משתתפים '!F407</f>
        <v>026043463</v>
      </c>
      <c r="F407" s="413" t="str">
        <f>'[1]משתתפים '!G407</f>
        <v>אין</v>
      </c>
      <c r="G407" s="460">
        <f>'[1]משתתפים '!H407</f>
        <v>0</v>
      </c>
    </row>
    <row r="408" spans="1:13">
      <c r="A408" s="422" t="str">
        <f>'[1]משתתפים '!B408</f>
        <v>077620516</v>
      </c>
      <c r="B408" s="387" t="str">
        <f>'[1]משתתפים '!C408</f>
        <v>לוי משה</v>
      </c>
      <c r="C408" s="604">
        <f>'[1]משתתפים '!D408</f>
        <v>1934</v>
      </c>
      <c r="D408" s="604" t="str">
        <f>'[1]משתתפים '!E408</f>
        <v>משמר הנגב</v>
      </c>
      <c r="E408" s="422" t="str">
        <f>'[1]משתתפים '!F408</f>
        <v>077620516</v>
      </c>
      <c r="F408" s="413" t="str">
        <f>'[1]משתתפים '!G408</f>
        <v>אין</v>
      </c>
      <c r="G408" s="460">
        <f>'[1]משתתפים '!H408</f>
        <v>0</v>
      </c>
    </row>
    <row r="409" spans="1:13">
      <c r="A409" s="423">
        <f>'[1]משתתפים '!B409</f>
        <v>0</v>
      </c>
      <c r="B409" s="387">
        <f>'[1]משתתפים '!C409</f>
        <v>0</v>
      </c>
      <c r="C409" s="742">
        <f>'[1]משתתפים '!D409</f>
        <v>0</v>
      </c>
      <c r="D409" s="743" t="str">
        <f>'[1]משתתפים '!E409</f>
        <v>משמר הנגב</v>
      </c>
      <c r="E409" s="423">
        <f>'[1]משתתפים '!F409</f>
        <v>0</v>
      </c>
      <c r="F409" s="413" t="str">
        <f>'[1]משתתפים '!G409</f>
        <v>אין</v>
      </c>
      <c r="G409" s="460">
        <f>'[1]משתתפים '!H409</f>
        <v>0</v>
      </c>
    </row>
    <row r="410" spans="1:13">
      <c r="A410" s="422">
        <f>'[1]משתתפים '!B410</f>
        <v>0</v>
      </c>
      <c r="B410" s="387">
        <f>'[1]משתתפים '!C410</f>
        <v>0</v>
      </c>
      <c r="C410" s="604">
        <f>'[1]משתתפים '!D410</f>
        <v>0</v>
      </c>
      <c r="D410" s="604" t="str">
        <f>'[1]משתתפים '!E410</f>
        <v>משמר הנגב</v>
      </c>
      <c r="E410" s="422">
        <f>'[1]משתתפים '!F410</f>
        <v>0</v>
      </c>
      <c r="F410" s="413" t="str">
        <f>'[1]משתתפים '!G410</f>
        <v>אין</v>
      </c>
      <c r="G410" s="460">
        <f>'[1]משתתפים '!H410</f>
        <v>0</v>
      </c>
    </row>
    <row r="411" spans="1:13">
      <c r="A411" s="422">
        <f>'[1]משתתפים '!B411</f>
        <v>0</v>
      </c>
      <c r="B411" s="387">
        <f>'[1]משתתפים '!C411</f>
        <v>0</v>
      </c>
      <c r="C411" s="422">
        <f>'[1]משתתפים '!D411</f>
        <v>0</v>
      </c>
      <c r="D411" s="604" t="str">
        <f>'[1]משתתפים '!E411</f>
        <v>משמר הנגב</v>
      </c>
      <c r="E411" s="422">
        <f>'[1]משתתפים '!F411</f>
        <v>0</v>
      </c>
      <c r="F411" s="413" t="str">
        <f>'[1]משתתפים '!G411</f>
        <v>אין</v>
      </c>
      <c r="G411" s="460">
        <f>'[1]משתתפים '!H411</f>
        <v>0</v>
      </c>
    </row>
    <row r="412" spans="1:13">
      <c r="A412" s="422">
        <f>'[1]משתתפים '!B412</f>
        <v>0</v>
      </c>
      <c r="B412" s="387">
        <f>'[1]משתתפים '!C412</f>
        <v>0</v>
      </c>
      <c r="C412" s="422">
        <f>'[1]משתתפים '!D412</f>
        <v>0</v>
      </c>
      <c r="D412" s="604">
        <f>'[1]משתתפים '!E412</f>
        <v>0</v>
      </c>
      <c r="E412" s="422">
        <f>'[1]משתתפים '!F412</f>
        <v>0</v>
      </c>
      <c r="F412" s="413" t="str">
        <f>'[1]משתתפים '!G412</f>
        <v>אין</v>
      </c>
      <c r="G412" s="460">
        <f>'[1]משתתפים '!H412</f>
        <v>0</v>
      </c>
    </row>
    <row r="413" spans="1:13">
      <c r="A413" s="422">
        <f>'[1]משתתפים '!B413</f>
        <v>0</v>
      </c>
      <c r="B413" s="387">
        <f>'[1]משתתפים '!C413</f>
        <v>0</v>
      </c>
      <c r="C413" s="604">
        <f>'[1]משתתפים '!D413</f>
        <v>0</v>
      </c>
      <c r="D413" s="604">
        <f>'[1]משתתפים '!E413</f>
        <v>0</v>
      </c>
      <c r="E413" s="422">
        <f>'[1]משתתפים '!F413</f>
        <v>0</v>
      </c>
      <c r="F413" s="413" t="str">
        <f>'[1]משתתפים '!G413</f>
        <v>אין</v>
      </c>
      <c r="G413" s="460">
        <f>'[1]משתתפים '!H413</f>
        <v>0</v>
      </c>
    </row>
    <row r="414" spans="1:13">
      <c r="A414" s="422">
        <f>'[1]משתתפים '!B414</f>
        <v>0</v>
      </c>
      <c r="B414" s="387">
        <f>'[1]משתתפים '!C414</f>
        <v>0</v>
      </c>
      <c r="C414" s="422">
        <f>'[1]משתתפים '!D414</f>
        <v>0</v>
      </c>
      <c r="D414" s="604">
        <f>'[1]משתתפים '!E414</f>
        <v>0</v>
      </c>
      <c r="E414" s="422">
        <f>'[1]משתתפים '!F414</f>
        <v>0</v>
      </c>
      <c r="F414" s="413" t="str">
        <f>'[1]משתתפים '!G414</f>
        <v>אין</v>
      </c>
      <c r="G414" s="460">
        <f>'[1]משתתפים '!H414</f>
        <v>0</v>
      </c>
    </row>
    <row r="415" spans="1:13">
      <c r="A415" s="431">
        <f>'[1]משתתפים '!B415</f>
        <v>0</v>
      </c>
      <c r="B415" s="387">
        <f>'[1]משתתפים '!C415</f>
        <v>0</v>
      </c>
      <c r="C415" s="605">
        <f>'[1]משתתפים '!D415</f>
        <v>0</v>
      </c>
      <c r="D415" s="605">
        <f>'[1]משתתפים '!E415</f>
        <v>0</v>
      </c>
      <c r="E415" s="431">
        <f>'[1]משתתפים '!F415</f>
        <v>0</v>
      </c>
      <c r="F415" s="413" t="str">
        <f>'[1]משתתפים '!G415</f>
        <v>אין</v>
      </c>
      <c r="G415" s="460">
        <f>'[1]משתתפים '!H415</f>
        <v>0</v>
      </c>
    </row>
    <row r="416" spans="1:13">
      <c r="A416" s="422">
        <f>'[1]משתתפים '!B416</f>
        <v>0</v>
      </c>
      <c r="B416" s="387">
        <f>'[1]משתתפים '!C416</f>
        <v>0</v>
      </c>
      <c r="C416" s="422">
        <f>'[1]משתתפים '!D416</f>
        <v>0</v>
      </c>
      <c r="D416" s="604">
        <f>'[1]משתתפים '!E416</f>
        <v>0</v>
      </c>
      <c r="E416" s="422">
        <f>'[1]משתתפים '!F416</f>
        <v>0</v>
      </c>
      <c r="F416" s="413" t="str">
        <f>'[1]משתתפים '!G416</f>
        <v>אין</v>
      </c>
      <c r="G416" s="460">
        <f>'[1]משתתפים '!H416</f>
        <v>0</v>
      </c>
    </row>
    <row r="417" spans="1:7">
      <c r="A417" s="422">
        <f>'[1]משתתפים '!B417</f>
        <v>0</v>
      </c>
      <c r="B417" s="387">
        <f>'[1]משתתפים '!C417</f>
        <v>0</v>
      </c>
      <c r="C417" s="604">
        <f>'[1]משתתפים '!D417</f>
        <v>0</v>
      </c>
      <c r="D417" s="604">
        <f>'[1]משתתפים '!E417</f>
        <v>0</v>
      </c>
      <c r="E417" s="422">
        <f>'[1]משתתפים '!F417</f>
        <v>0</v>
      </c>
      <c r="F417" s="413" t="str">
        <f>'[1]משתתפים '!G417</f>
        <v>אין</v>
      </c>
      <c r="G417" s="460">
        <f>'[1]משתתפים '!H417</f>
        <v>0</v>
      </c>
    </row>
    <row r="418" spans="1:7">
      <c r="A418" s="685" t="str">
        <f>'[1]משתתפים '!B418</f>
        <v>ת.ז</v>
      </c>
      <c r="B418" s="683" t="str">
        <f>'[1]משתתפים '!C418</f>
        <v>שם השחקן</v>
      </c>
      <c r="C418" s="856" t="str">
        <f>'[1]משתתפים '!D418</f>
        <v>ת. לידה</v>
      </c>
      <c r="D418" s="856" t="str">
        <f>'[1]משתתפים '!E418</f>
        <v>מועדון</v>
      </c>
      <c r="E418" s="685" t="str">
        <f>'[1]משתתפים '!F418</f>
        <v>ת.ז2</v>
      </c>
      <c r="F418" s="505" t="str">
        <f>'[1]משתתפים '!G418</f>
        <v>א. רפואי</v>
      </c>
      <c r="G418" s="855" t="str">
        <f>'[1]משתתפים '!H418</f>
        <v>ת. אישור</v>
      </c>
    </row>
    <row r="419" spans="1:7">
      <c r="A419" s="422" t="str">
        <f>'[1]משתתפים '!B419</f>
        <v>013404017</v>
      </c>
      <c r="B419" s="387" t="str">
        <f>'[1]משתתפים '!C419</f>
        <v>אטלן מוריס</v>
      </c>
      <c r="C419" s="422">
        <f>'[1]משתתפים '!D419</f>
        <v>1939</v>
      </c>
      <c r="D419" s="604" t="str">
        <f>'[1]משתתפים '!E419</f>
        <v>נהריה</v>
      </c>
      <c r="E419" s="422" t="str">
        <f>'[1]משתתפים '!F419</f>
        <v>013404017</v>
      </c>
      <c r="F419" s="545" t="str">
        <f>'[1]משתתפים '!G419</f>
        <v>אין</v>
      </c>
      <c r="G419" s="546">
        <f>'[1]משתתפים '!H419</f>
        <v>0</v>
      </c>
    </row>
    <row r="420" spans="1:7">
      <c r="A420" s="308">
        <f>'[1]משתתפים '!B420</f>
        <v>337724850</v>
      </c>
      <c r="B420" s="387" t="str">
        <f>'[1]משתתפים '!C420</f>
        <v>אפפלבאום ארנולד</v>
      </c>
      <c r="C420" s="308">
        <f>'[1]משתתפים '!D420</f>
        <v>1953</v>
      </c>
      <c r="D420" s="623" t="str">
        <f>'[1]משתתפים '!E420</f>
        <v>נהריה</v>
      </c>
      <c r="E420" s="307">
        <f>'[1]משתתפים '!F420</f>
        <v>337724850</v>
      </c>
      <c r="F420" s="413" t="str">
        <f>'[1]משתתפים '!G420</f>
        <v>אין</v>
      </c>
      <c r="G420" s="460">
        <f>'[1]משתתפים '!H420</f>
        <v>0</v>
      </c>
    </row>
    <row r="421" spans="1:7">
      <c r="A421" s="286" t="str">
        <f>'[1]משתתפים '!B421</f>
        <v>065181844</v>
      </c>
      <c r="B421" s="387" t="str">
        <f>'[1]משתתפים '!C421</f>
        <v>גואז דניאל</v>
      </c>
      <c r="C421" s="286">
        <f>'[1]משתתפים '!D421</f>
        <v>1940</v>
      </c>
      <c r="D421" s="623" t="str">
        <f>'[1]משתתפים '!E421</f>
        <v>נהריה</v>
      </c>
      <c r="E421" s="286" t="str">
        <f>'[1]משתתפים '!F421</f>
        <v>065181844</v>
      </c>
      <c r="F421" s="413" t="str">
        <f>'[1]משתתפים '!G421</f>
        <v>אין</v>
      </c>
      <c r="G421" s="460">
        <f>'[1]משתתפים '!H421</f>
        <v>0</v>
      </c>
    </row>
    <row r="422" spans="1:7">
      <c r="A422" s="286" t="str">
        <f>'[1]משתתפים '!B422</f>
        <v>033247636</v>
      </c>
      <c r="B422" s="387" t="str">
        <f>'[1]משתתפים '!C422</f>
        <v>חדד מיכאל</v>
      </c>
      <c r="C422" s="286" t="str">
        <f>'[1]משתתפים '!D422</f>
        <v>1976</v>
      </c>
      <c r="D422" s="623" t="str">
        <f>'[1]משתתפים '!E422</f>
        <v>נהריה</v>
      </c>
      <c r="E422" s="307" t="str">
        <f>'[1]משתתפים '!F422</f>
        <v>033247636</v>
      </c>
      <c r="F422" s="413" t="str">
        <f>'[1]משתתפים '!G422</f>
        <v>אין</v>
      </c>
      <c r="G422" s="460">
        <f>'[1]משתתפים '!H422</f>
        <v>0</v>
      </c>
    </row>
    <row r="423" spans="1:7">
      <c r="A423" s="503" t="str">
        <f>'[1]משתתפים '!B423</f>
        <v>220136006</v>
      </c>
      <c r="B423" s="387" t="str">
        <f>'[1]משתתפים '!C423</f>
        <v>חדד ניתאי</v>
      </c>
      <c r="C423" s="503">
        <f>'[1]משתתפים '!D423</f>
        <v>2011</v>
      </c>
      <c r="D423" s="152" t="str">
        <f>'[1]משתתפים '!E423</f>
        <v>נהריה ד.צ</v>
      </c>
      <c r="E423" s="503" t="str">
        <f>'[1]משתתפים '!F423</f>
        <v>220136006</v>
      </c>
      <c r="F423" s="413" t="str">
        <f>'[1]משתתפים '!G423</f>
        <v>אין</v>
      </c>
      <c r="G423" s="460">
        <f>'[1]משתתפים '!H423</f>
        <v>0</v>
      </c>
    </row>
    <row r="424" spans="1:7">
      <c r="A424" s="109" t="str">
        <f>'[1]משתתפים '!B424</f>
        <v>067379867</v>
      </c>
      <c r="B424" s="387" t="str">
        <f>'[1]משתתפים '!C424</f>
        <v>כהן אריה</v>
      </c>
      <c r="C424" s="503">
        <f>'[1]משתתפים '!D424</f>
        <v>1952</v>
      </c>
      <c r="D424" s="152" t="str">
        <f>'[1]משתתפים '!E424</f>
        <v>נהריה</v>
      </c>
      <c r="E424" s="503" t="str">
        <f>'[1]משתתפים '!F424</f>
        <v>067379867</v>
      </c>
      <c r="F424" s="413" t="str">
        <f>'[1]משתתפים '!G424</f>
        <v>אין</v>
      </c>
      <c r="G424" s="460">
        <f>'[1]משתתפים '!H424</f>
        <v>0</v>
      </c>
    </row>
    <row r="425" spans="1:7">
      <c r="A425" s="422" t="str">
        <f>'[1]משתתפים '!B425</f>
        <v>004339313</v>
      </c>
      <c r="B425" s="387" t="str">
        <f>'[1]משתתפים '!C425</f>
        <v>להב אריה</v>
      </c>
      <c r="C425" s="422">
        <f>'[1]משתתפים '!D425</f>
        <v>1944</v>
      </c>
      <c r="D425" s="626" t="str">
        <f>'[1]משתתפים '!E425</f>
        <v>נהריה</v>
      </c>
      <c r="E425" s="574" t="str">
        <f>'[1]משתתפים '!F425</f>
        <v>004339313</v>
      </c>
      <c r="F425" s="413" t="str">
        <f>'[1]משתתפים '!G425</f>
        <v>אין</v>
      </c>
      <c r="G425" s="460">
        <f>'[1]משתתפים '!H425</f>
        <v>0</v>
      </c>
    </row>
    <row r="426" spans="1:7">
      <c r="A426" s="431" t="str">
        <f>'[1]משתתפים '!B426</f>
        <v>024591000</v>
      </c>
      <c r="B426" s="387" t="str">
        <f>'[1]משתתפים '!C426</f>
        <v>מסעודה צחי</v>
      </c>
      <c r="C426" s="431">
        <f>'[1]משתתפים '!D426</f>
        <v>1970</v>
      </c>
      <c r="D426" s="627" t="str">
        <f>'[1]משתתפים '!E426</f>
        <v>נהריה</v>
      </c>
      <c r="E426" s="575" t="str">
        <f>'[1]משתתפים '!F426</f>
        <v>024591000</v>
      </c>
      <c r="F426" s="413" t="str">
        <f>'[1]משתתפים '!G426</f>
        <v>אין</v>
      </c>
      <c r="G426" s="460">
        <f>'[1]משתתפים '!H426</f>
        <v>0</v>
      </c>
    </row>
    <row r="427" spans="1:7">
      <c r="A427" s="422" t="str">
        <f>'[1]משתתפים '!B427</f>
        <v>064114267</v>
      </c>
      <c r="B427" s="387" t="str">
        <f>'[1]משתתפים '!C427</f>
        <v>סבג מוריס</v>
      </c>
      <c r="C427" s="422">
        <f>'[1]משתתפים '!D427</f>
        <v>1950</v>
      </c>
      <c r="D427" s="626" t="str">
        <f>'[1]משתתפים '!E427</f>
        <v>נהריה</v>
      </c>
      <c r="E427" s="574" t="str">
        <f>'[1]משתתפים '!F427</f>
        <v>064114267</v>
      </c>
      <c r="F427" s="413" t="str">
        <f>'[1]משתתפים '!G427</f>
        <v>אין</v>
      </c>
      <c r="G427" s="460">
        <f>'[1]משתתפים '!H427</f>
        <v>0</v>
      </c>
    </row>
    <row r="428" spans="1:7">
      <c r="A428" s="431" t="str">
        <f>'[1]משתתפים '!B428</f>
        <v>034230284</v>
      </c>
      <c r="B428" s="387" t="str">
        <f>'[1]משתתפים '!C428</f>
        <v>פוקס קרן</v>
      </c>
      <c r="C428" s="431">
        <f>'[1]משתתפים '!D428</f>
        <v>1977</v>
      </c>
      <c r="D428" s="627" t="str">
        <f>'[1]משתתפים '!E428</f>
        <v>נהריה</v>
      </c>
      <c r="E428" s="575" t="str">
        <f>'[1]משתתפים '!F428</f>
        <v>034230284</v>
      </c>
      <c r="F428" s="413" t="str">
        <f>'[1]משתתפים '!G428</f>
        <v>אין</v>
      </c>
      <c r="G428" s="460">
        <f>'[1]משתתפים '!H428</f>
        <v>0</v>
      </c>
    </row>
    <row r="429" spans="1:7">
      <c r="A429" s="422" t="str">
        <f>'[1]משתתפים '!B429</f>
        <v>047062039</v>
      </c>
      <c r="B429" s="387" t="str">
        <f>'[1]משתתפים '!C429</f>
        <v>פישר אבי</v>
      </c>
      <c r="C429" s="422">
        <f>'[1]משתתפים '!D429</f>
        <v>1950</v>
      </c>
      <c r="D429" s="626" t="str">
        <f>'[1]משתתפים '!E429</f>
        <v>נהריה</v>
      </c>
      <c r="E429" s="574" t="str">
        <f>'[1]משתתפים '!F429</f>
        <v>047062039</v>
      </c>
      <c r="F429" s="413" t="str">
        <f>'[1]משתתפים '!G429</f>
        <v>אין</v>
      </c>
      <c r="G429" s="460">
        <f>'[1]משתתפים '!H429</f>
        <v>0</v>
      </c>
    </row>
    <row r="430" spans="1:7">
      <c r="A430" s="431" t="str">
        <f>'[1]משתתפים '!B430</f>
        <v>055657993</v>
      </c>
      <c r="B430" s="387" t="str">
        <f>'[1]משתתפים '!C430</f>
        <v>שמחוני מורי</v>
      </c>
      <c r="C430" s="431">
        <f>'[1]משתתפים '!D430</f>
        <v>1958</v>
      </c>
      <c r="D430" s="627" t="str">
        <f>'[1]משתתפים '!E430</f>
        <v>נהריה</v>
      </c>
      <c r="E430" s="575" t="str">
        <f>'[1]משתתפים '!F430</f>
        <v>055657993</v>
      </c>
      <c r="F430" s="413" t="str">
        <f>'[1]משתתפים '!G430</f>
        <v>אין</v>
      </c>
      <c r="G430" s="460">
        <f>'[1]משתתפים '!H430</f>
        <v>0</v>
      </c>
    </row>
    <row r="431" spans="1:7">
      <c r="A431" s="422" t="str">
        <f>'[1]משתתפים '!B431</f>
        <v>051843472</v>
      </c>
      <c r="B431" s="387" t="str">
        <f>'[1]משתתפים '!C431</f>
        <v>שרביט שלמה</v>
      </c>
      <c r="C431" s="422">
        <f>'[1]משתתפים '!D431</f>
        <v>1953</v>
      </c>
      <c r="D431" s="626" t="str">
        <f>'[1]משתתפים '!E431</f>
        <v>נהריה</v>
      </c>
      <c r="E431" s="574" t="str">
        <f>'[1]משתתפים '!F431</f>
        <v>051843472</v>
      </c>
      <c r="F431" s="413" t="str">
        <f>'[1]משתתפים '!G431</f>
        <v>אין</v>
      </c>
      <c r="G431" s="460">
        <f>'[1]משתתפים '!H431</f>
        <v>0</v>
      </c>
    </row>
    <row r="432" spans="1:7">
      <c r="A432" s="431" t="str">
        <f>'[1]משתתפים '!B432</f>
        <v>003132917</v>
      </c>
      <c r="B432" s="387" t="str">
        <f>'[1]משתתפים '!C432</f>
        <v>שרעבי חיים</v>
      </c>
      <c r="C432" s="435">
        <f>'[1]משתתפים '!D432</f>
        <v>1948</v>
      </c>
      <c r="D432" s="600" t="str">
        <f>'[1]משתתפים '!E432</f>
        <v>נהריה</v>
      </c>
      <c r="E432" s="640" t="str">
        <f>'[1]משתתפים '!F432</f>
        <v>003132917</v>
      </c>
      <c r="F432" s="413" t="str">
        <f>'[1]משתתפים '!G432</f>
        <v>אין</v>
      </c>
      <c r="G432" s="460">
        <f>'[1]משתתפים '!H432</f>
        <v>0</v>
      </c>
    </row>
    <row r="433" spans="1:7">
      <c r="A433" s="422" t="str">
        <f>'[1]משתתפים '!B433</f>
        <v>079267316</v>
      </c>
      <c r="B433" s="387" t="str">
        <f>'[1]משתתפים '!C433</f>
        <v>דדוש דוד</v>
      </c>
      <c r="C433" s="422">
        <f>'[1]משתתפים '!D433</f>
        <v>1937</v>
      </c>
      <c r="D433" s="626" t="str">
        <f>'[1]משתתפים '!E433</f>
        <v>נהריה</v>
      </c>
      <c r="E433" s="574" t="str">
        <f>'[1]משתתפים '!F433</f>
        <v>079267316</v>
      </c>
      <c r="F433" s="413" t="str">
        <f>'[1]משתתפים '!G433</f>
        <v>אין</v>
      </c>
      <c r="G433" s="460">
        <f>'[1]משתתפים '!H433</f>
        <v>0</v>
      </c>
    </row>
    <row r="434" spans="1:7">
      <c r="A434" s="431" t="str">
        <f>'[1]משתתפים '!B434</f>
        <v>064919103</v>
      </c>
      <c r="B434" s="387" t="str">
        <f>'[1]משתתפים '!C434</f>
        <v>מריק שמעון</v>
      </c>
      <c r="C434" s="431" t="str">
        <f>'[1]משתתפים '!D434</f>
        <v>1946</v>
      </c>
      <c r="D434" s="627" t="str">
        <f>'[1]משתתפים '!E434</f>
        <v>נהריה</v>
      </c>
      <c r="E434" s="575" t="str">
        <f>'[1]משתתפים '!F434</f>
        <v>064919103</v>
      </c>
      <c r="F434" s="413" t="str">
        <f>'[1]משתתפים '!G434</f>
        <v>יש</v>
      </c>
      <c r="G434" s="460">
        <f>'[1]משתתפים '!H434</f>
        <v>44896</v>
      </c>
    </row>
    <row r="435" spans="1:7">
      <c r="A435" s="422">
        <f>'[1]משתתפים '!B435</f>
        <v>307960146</v>
      </c>
      <c r="B435" s="387" t="str">
        <f>'[1]משתתפים '!C435</f>
        <v>בן דב רן</v>
      </c>
      <c r="C435" s="422">
        <f>'[1]משתתפים '!D435</f>
        <v>1958</v>
      </c>
      <c r="D435" s="626" t="str">
        <f>'[1]משתתפים '!E435</f>
        <v>נהריה</v>
      </c>
      <c r="E435" s="574">
        <f>'[1]משתתפים '!F435</f>
        <v>307960146</v>
      </c>
      <c r="F435" s="413" t="str">
        <f>'[1]משתתפים '!G435</f>
        <v>אין</v>
      </c>
      <c r="G435" s="460">
        <f>'[1]משתתפים '!H435</f>
        <v>0</v>
      </c>
    </row>
    <row r="436" spans="1:7">
      <c r="A436" s="431">
        <f>'[1]משתתפים '!B436</f>
        <v>0</v>
      </c>
      <c r="B436" s="387">
        <f>'[1]משתתפים '!C436</f>
        <v>0</v>
      </c>
      <c r="C436" s="431">
        <f>'[1]משתתפים '!D436</f>
        <v>0</v>
      </c>
      <c r="D436" s="627" t="str">
        <f>'[1]משתתפים '!E436</f>
        <v>נהריה</v>
      </c>
      <c r="E436" s="575">
        <f>'[1]משתתפים '!F436</f>
        <v>0</v>
      </c>
      <c r="F436" s="413" t="str">
        <f>'[1]משתתפים '!G436</f>
        <v>אין</v>
      </c>
      <c r="G436" s="460">
        <f>'[1]משתתפים '!H436</f>
        <v>0</v>
      </c>
    </row>
    <row r="437" spans="1:7">
      <c r="A437" s="422">
        <f>'[1]משתתפים '!B437</f>
        <v>0</v>
      </c>
      <c r="B437" s="387">
        <f>'[1]משתתפים '!C437</f>
        <v>0</v>
      </c>
      <c r="C437" s="422">
        <f>'[1]משתתפים '!D437</f>
        <v>0</v>
      </c>
      <c r="D437" s="626" t="str">
        <f>'[1]משתתפים '!E437</f>
        <v>נהריה</v>
      </c>
      <c r="E437" s="574">
        <f>'[1]משתתפים '!F437</f>
        <v>0</v>
      </c>
      <c r="F437" s="413" t="str">
        <f>'[1]משתתפים '!G437</f>
        <v>אין</v>
      </c>
      <c r="G437" s="460">
        <f>'[1]משתתפים '!H437</f>
        <v>0</v>
      </c>
    </row>
    <row r="438" spans="1:7">
      <c r="A438" s="431">
        <f>'[1]משתתפים '!B438</f>
        <v>0</v>
      </c>
      <c r="B438" s="387">
        <f>'[1]משתתפים '!C438</f>
        <v>0</v>
      </c>
      <c r="C438" s="431">
        <f>'[1]משתתפים '!D438</f>
        <v>0</v>
      </c>
      <c r="D438" s="431" t="str">
        <f>'[1]משתתפים '!E438</f>
        <v>נהריה</v>
      </c>
      <c r="E438" s="431">
        <f>'[1]משתתפים '!F438</f>
        <v>0</v>
      </c>
      <c r="F438" s="413" t="str">
        <f>'[1]משתתפים '!G438</f>
        <v>אין</v>
      </c>
      <c r="G438" s="460">
        <f>'[1]משתתפים '!H438</f>
        <v>0</v>
      </c>
    </row>
    <row r="439" spans="1:7">
      <c r="A439" s="81">
        <f>'[1]משתתפים '!B439</f>
        <v>0</v>
      </c>
      <c r="B439" s="387">
        <f>'[1]משתתפים '!C439</f>
        <v>0</v>
      </c>
      <c r="C439" s="81">
        <f>'[1]משתתפים '!D439</f>
        <v>0</v>
      </c>
      <c r="D439" s="151" t="str">
        <f>'[1]משתתפים '!E439</f>
        <v>נהריה</v>
      </c>
      <c r="E439" s="307">
        <f>'[1]משתתפים '!F439</f>
        <v>0</v>
      </c>
      <c r="F439" s="413" t="str">
        <f>'[1]משתתפים '!G439</f>
        <v>אין</v>
      </c>
      <c r="G439" s="460">
        <f>'[1]משתתפים '!H439</f>
        <v>0</v>
      </c>
    </row>
    <row r="440" spans="1:7">
      <c r="A440" s="84">
        <f>'[1]משתתפים '!B440</f>
        <v>0</v>
      </c>
      <c r="B440" s="387">
        <f>'[1]משתתפים '!C440</f>
        <v>0</v>
      </c>
      <c r="C440" s="84">
        <f>'[1]משתתפים '!D440</f>
        <v>0</v>
      </c>
      <c r="D440" s="152" t="str">
        <f>'[1]משתתפים '!E440</f>
        <v>נהריה</v>
      </c>
      <c r="E440" s="286">
        <f>'[1]משתתפים '!F440</f>
        <v>0</v>
      </c>
      <c r="F440" s="413" t="str">
        <f>'[1]משתתפים '!G440</f>
        <v>אין</v>
      </c>
      <c r="G440" s="460">
        <f>'[1]משתתפים '!H440</f>
        <v>0</v>
      </c>
    </row>
    <row r="441" spans="1:7">
      <c r="A441" s="81">
        <f>'[1]משתתפים '!B441</f>
        <v>0</v>
      </c>
      <c r="B441" s="387">
        <f>'[1]משתתפים '!C441</f>
        <v>0</v>
      </c>
      <c r="C441" s="81">
        <f>'[1]משתתפים '!D441</f>
        <v>0</v>
      </c>
      <c r="D441" s="151" t="str">
        <f>'[1]משתתפים '!E441</f>
        <v>נהריה</v>
      </c>
      <c r="E441" s="307">
        <f>'[1]משתתפים '!F441</f>
        <v>0</v>
      </c>
      <c r="F441" s="413" t="str">
        <f>'[1]משתתפים '!G441</f>
        <v>אין</v>
      </c>
      <c r="G441" s="460">
        <f>'[1]משתתפים '!H441</f>
        <v>0</v>
      </c>
    </row>
    <row r="442" spans="1:7">
      <c r="A442" s="84">
        <f>'[1]משתתפים '!B442</f>
        <v>0</v>
      </c>
      <c r="B442" s="387">
        <f>'[1]משתתפים '!C442</f>
        <v>0</v>
      </c>
      <c r="C442" s="84">
        <f>'[1]משתתפים '!D442</f>
        <v>0</v>
      </c>
      <c r="D442" s="152" t="str">
        <f>'[1]משתתפים '!E442</f>
        <v>נהריה</v>
      </c>
      <c r="E442" s="286">
        <f>'[1]משתתפים '!F442</f>
        <v>0</v>
      </c>
      <c r="F442" s="413" t="str">
        <f>'[1]משתתפים '!G442</f>
        <v>אין</v>
      </c>
      <c r="G442" s="460">
        <f>'[1]משתתפים '!H442</f>
        <v>0</v>
      </c>
    </row>
    <row r="443" spans="1:7">
      <c r="A443" s="458" t="str">
        <f>'[1]משתתפים '!B443</f>
        <v>ת.ז</v>
      </c>
      <c r="B443" s="693" t="str">
        <f>'[1]משתתפים '!C443</f>
        <v>שם השחקן</v>
      </c>
      <c r="C443" s="693" t="str">
        <f>'[1]משתתפים '!D443</f>
        <v>ת. לידה</v>
      </c>
      <c r="D443" s="458" t="str">
        <f>'[1]משתתפים '!E443</f>
        <v>מועדון</v>
      </c>
      <c r="E443" s="459" t="str">
        <f>'[1]משתתפים '!F443</f>
        <v>ת.ז2</v>
      </c>
      <c r="F443" s="458" t="str">
        <f>'[1]משתתפים '!G443</f>
        <v>א. רפואי</v>
      </c>
      <c r="G443" s="459" t="str">
        <f>'[1]משתתפים '!H443</f>
        <v>ת. אישור</v>
      </c>
    </row>
    <row r="444" spans="1:7">
      <c r="A444" s="81" t="str">
        <f>'[1]משתתפים '!B444</f>
        <v>010890952</v>
      </c>
      <c r="B444" s="88" t="str">
        <f>'[1]משתתפים '!C444</f>
        <v>אקפלד ברוך</v>
      </c>
      <c r="C444" s="81">
        <f>'[1]משתתפים '!D444</f>
        <v>1946</v>
      </c>
      <c r="D444" s="151" t="str">
        <f>'[1]משתתפים '!E444</f>
        <v>ניר צבי</v>
      </c>
      <c r="E444" s="307" t="str">
        <f>'[1]משתתפים '!F444</f>
        <v>010890952</v>
      </c>
      <c r="F444" s="413" t="str">
        <f>'[1]משתתפים '!G444</f>
        <v>אין</v>
      </c>
      <c r="G444" s="460">
        <f>'[1]משתתפים '!H444</f>
        <v>0</v>
      </c>
    </row>
    <row r="445" spans="1:7">
      <c r="A445" s="81">
        <f>'[1]משתתפים '!B445</f>
        <v>219465911</v>
      </c>
      <c r="B445" s="88" t="str">
        <f>'[1]משתתפים '!C445</f>
        <v>גולדשטיין איתי</v>
      </c>
      <c r="C445" s="81">
        <f>'[1]משתתפים '!D445</f>
        <v>2010</v>
      </c>
      <c r="D445" s="151" t="str">
        <f>'[1]משתתפים '!E445</f>
        <v>ניר צבי ד.צ</v>
      </c>
      <c r="E445" s="307">
        <f>'[1]משתתפים '!F445</f>
        <v>219465911</v>
      </c>
      <c r="F445" s="413" t="str">
        <f>'[1]משתתפים '!G445</f>
        <v>אין</v>
      </c>
      <c r="G445" s="460">
        <f>'[1]משתתפים '!H445</f>
        <v>0</v>
      </c>
    </row>
    <row r="446" spans="1:7">
      <c r="A446" s="84">
        <f>'[1]משתתפים '!B446</f>
        <v>340612571</v>
      </c>
      <c r="B446" s="164" t="str">
        <f>'[1]משתתפים '!C446</f>
        <v>זיו איתן</v>
      </c>
      <c r="C446" s="84">
        <f>'[1]משתתפים '!D446</f>
        <v>2015</v>
      </c>
      <c r="D446" s="152" t="str">
        <f>'[1]משתתפים '!E446</f>
        <v>ניר צבי ד.צ</v>
      </c>
      <c r="E446" s="286">
        <f>'[1]משתתפים '!F446</f>
        <v>340612571</v>
      </c>
      <c r="F446" s="413" t="str">
        <f>'[1]משתתפים '!G446</f>
        <v>אין</v>
      </c>
      <c r="G446" s="460">
        <f>'[1]משתתפים '!H446</f>
        <v>0</v>
      </c>
    </row>
    <row r="447" spans="1:7">
      <c r="A447" s="307">
        <f>'[1]משתתפים '!B447</f>
        <v>219441995</v>
      </c>
      <c r="B447" s="307" t="str">
        <f>'[1]משתתפים '!C447</f>
        <v>כהן עמית</v>
      </c>
      <c r="C447" s="307">
        <f>'[1]משתתפים '!D447</f>
        <v>2010</v>
      </c>
      <c r="D447" s="573" t="str">
        <f>'[1]משתתפים '!E447</f>
        <v>ניר צבי ד.צ</v>
      </c>
      <c r="E447" s="307">
        <f>'[1]משתתפים '!F447</f>
        <v>219441995</v>
      </c>
      <c r="F447" s="413" t="str">
        <f>'[1]משתתפים '!G447</f>
        <v>אין</v>
      </c>
      <c r="G447" s="460">
        <f>'[1]משתתפים '!H447</f>
        <v>0</v>
      </c>
    </row>
    <row r="448" spans="1:7">
      <c r="A448" s="286">
        <f>'[1]משתתפים '!B448</f>
        <v>221680770</v>
      </c>
      <c r="B448" s="542" t="str">
        <f>'[1]משתתפים '!C448</f>
        <v>ספטי עמרי</v>
      </c>
      <c r="C448" s="286">
        <f>'[1]משתתפים '!D448</f>
        <v>2014</v>
      </c>
      <c r="D448" s="623" t="str">
        <f>'[1]משתתפים '!E448</f>
        <v>ניר צבי ד.צ</v>
      </c>
      <c r="E448" s="286">
        <f>'[1]משתתפים '!F448</f>
        <v>221680770</v>
      </c>
      <c r="F448" s="413" t="str">
        <f>'[1]משתתפים '!G448</f>
        <v>אין</v>
      </c>
      <c r="G448" s="460">
        <f>'[1]משתתפים '!H448</f>
        <v>0</v>
      </c>
    </row>
    <row r="449" spans="1:7">
      <c r="A449" s="286" t="str">
        <f>'[1]משתתפים '!B449</f>
        <v>219858321</v>
      </c>
      <c r="B449" s="542" t="str">
        <f>'[1]משתתפים '!C449</f>
        <v>קליינמן זעירא יובל</v>
      </c>
      <c r="C449" s="286">
        <f>'[1]משתתפים '!D449</f>
        <v>2011</v>
      </c>
      <c r="D449" s="623" t="str">
        <f>'[1]משתתפים '!E449</f>
        <v>ניר צבי ד.צ</v>
      </c>
      <c r="E449" s="307" t="str">
        <f>'[1]משתתפים '!F449</f>
        <v>219858321</v>
      </c>
      <c r="F449" s="413" t="str">
        <f>'[1]משתתפים '!G449</f>
        <v>אין</v>
      </c>
      <c r="G449" s="460">
        <f>'[1]משתתפים '!H449</f>
        <v>0</v>
      </c>
    </row>
    <row r="450" spans="1:7">
      <c r="A450" s="286" t="str">
        <f>'[1]משתתפים '!B450</f>
        <v>223800558</v>
      </c>
      <c r="B450" s="542" t="str">
        <f>'[1]משתתפים '!C450</f>
        <v>קצור יונתן</v>
      </c>
      <c r="C450" s="286">
        <f>'[1]משתתפים '!D450</f>
        <v>2014</v>
      </c>
      <c r="D450" s="623" t="str">
        <f>'[1]משתתפים '!E450</f>
        <v>ניר צבי ד.צ</v>
      </c>
      <c r="E450" s="286" t="str">
        <f>'[1]משתתפים '!F450</f>
        <v>223800558</v>
      </c>
      <c r="F450" s="413" t="str">
        <f>'[1]משתתפים '!G450</f>
        <v>אין</v>
      </c>
      <c r="G450" s="460">
        <f>'[1]משתתפים '!H450</f>
        <v>0</v>
      </c>
    </row>
    <row r="451" spans="1:7">
      <c r="A451" s="286">
        <f>'[1]משתתפים '!B451</f>
        <v>223456070</v>
      </c>
      <c r="B451" s="542" t="str">
        <f>'[1]משתתפים '!C451</f>
        <v>רוזנברג אריאל</v>
      </c>
      <c r="C451" s="286">
        <f>'[1]משתתפים '!D451</f>
        <v>2015</v>
      </c>
      <c r="D451" s="623" t="str">
        <f>'[1]משתתפים '!E451</f>
        <v>ניר צבי ד.צ</v>
      </c>
      <c r="E451" s="307">
        <f>'[1]משתתפים '!F451</f>
        <v>223456070</v>
      </c>
      <c r="F451" s="413" t="str">
        <f>'[1]משתתפים '!G451</f>
        <v>אין</v>
      </c>
      <c r="G451" s="460">
        <f>'[1]משתתפים '!H451</f>
        <v>0</v>
      </c>
    </row>
    <row r="452" spans="1:7">
      <c r="A452" s="422">
        <f>'[1]משתתפים '!B452</f>
        <v>340604420</v>
      </c>
      <c r="B452" s="387" t="str">
        <f>'[1]משתתפים '!C452</f>
        <v>רוזנברג יעל</v>
      </c>
      <c r="C452" s="604">
        <f>'[1]משתתפים '!D452</f>
        <v>2015</v>
      </c>
      <c r="D452" s="604" t="str">
        <f>'[1]משתתפים '!E452</f>
        <v>ניר צבי ד.צ</v>
      </c>
      <c r="E452" s="604">
        <f>'[1]משתתפים '!F452</f>
        <v>340604420</v>
      </c>
      <c r="F452" s="413" t="str">
        <f>'[1]משתתפים '!G452</f>
        <v>אין</v>
      </c>
      <c r="G452" s="460">
        <f>'[1]משתתפים '!H452</f>
        <v>0</v>
      </c>
    </row>
    <row r="453" spans="1:7">
      <c r="A453" s="422" t="str">
        <f>'[1]משתתפים '!B453</f>
        <v>008841801</v>
      </c>
      <c r="B453" s="387" t="str">
        <f>'[1]משתתפים '!C453</f>
        <v>רוזנברג נאוה</v>
      </c>
      <c r="C453" s="604">
        <f>'[1]משתתפים '!D453</f>
        <v>1948</v>
      </c>
      <c r="D453" s="604" t="str">
        <f>'[1]משתתפים '!E453</f>
        <v>ניר צבי</v>
      </c>
      <c r="E453" s="604" t="str">
        <f>'[1]משתתפים '!F453</f>
        <v>008841801</v>
      </c>
      <c r="F453" s="413" t="str">
        <f>'[1]משתתפים '!G453</f>
        <v>אין</v>
      </c>
      <c r="G453" s="460">
        <f>'[1]משתתפים '!H453</f>
        <v>0</v>
      </c>
    </row>
    <row r="454" spans="1:7">
      <c r="A454" s="422">
        <f>'[1]משתתפים '!B454</f>
        <v>224448951</v>
      </c>
      <c r="B454" s="387" t="str">
        <f>'[1]משתתפים '!C454</f>
        <v>רוזנברג רפאל</v>
      </c>
      <c r="C454" s="604">
        <f>'[1]משתתפים '!D454</f>
        <v>2016</v>
      </c>
      <c r="D454" s="604" t="str">
        <f>'[1]משתתפים '!E454</f>
        <v>ניר צבי ד.צ</v>
      </c>
      <c r="E454" s="604">
        <f>'[1]משתתפים '!F454</f>
        <v>224448951</v>
      </c>
      <c r="F454" s="413" t="str">
        <f>'[1]משתתפים '!G454</f>
        <v>אין</v>
      </c>
      <c r="G454" s="460">
        <f>'[1]משתתפים '!H454</f>
        <v>0</v>
      </c>
    </row>
    <row r="455" spans="1:7">
      <c r="A455" s="431" t="str">
        <f>'[1]משתתפים '!B455</f>
        <v>301223855</v>
      </c>
      <c r="B455" s="387" t="str">
        <f>'[1]משתתפים '!C455</f>
        <v>רוזנצוויג עדן</v>
      </c>
      <c r="C455" s="431">
        <f>'[1]משתתפים '!D455</f>
        <v>1987</v>
      </c>
      <c r="D455" s="605" t="str">
        <f>'[1]משתתפים '!E455</f>
        <v>ניר צבי</v>
      </c>
      <c r="E455" s="431" t="str">
        <f>'[1]משתתפים '!F455</f>
        <v>301223855</v>
      </c>
      <c r="F455" s="413" t="str">
        <f>'[1]משתתפים '!G455</f>
        <v>אין</v>
      </c>
      <c r="G455" s="460">
        <f>'[1]משתתפים '!H455</f>
        <v>0</v>
      </c>
    </row>
    <row r="456" spans="1:7">
      <c r="A456" s="422">
        <f>'[1]משתתפים '!B456</f>
        <v>218942548</v>
      </c>
      <c r="B456" s="387" t="str">
        <f>'[1]משתתפים '!C456</f>
        <v>שחר אהרון</v>
      </c>
      <c r="C456" s="415">
        <f>'[1]משתתפים '!D456</f>
        <v>2010</v>
      </c>
      <c r="D456" s="628" t="str">
        <f>'[1]משתתפים '!E456</f>
        <v>ניר צבי ד.צ</v>
      </c>
      <c r="E456" s="415">
        <f>'[1]משתתפים '!F456</f>
        <v>218942548</v>
      </c>
      <c r="F456" s="413" t="str">
        <f>'[1]משתתפים '!G456</f>
        <v>אין</v>
      </c>
      <c r="G456" s="460">
        <f>'[1]משתתפים '!H456</f>
        <v>0</v>
      </c>
    </row>
    <row r="457" spans="1:7">
      <c r="A457" s="422" t="str">
        <f>'[1]משתתפים '!B457</f>
        <v>324165281</v>
      </c>
      <c r="B457" s="387" t="str">
        <f>'[1]משתתפים '!C457</f>
        <v xml:space="preserve">עידו שמש </v>
      </c>
      <c r="C457" s="422">
        <f>'[1]משתתפים '!D457</f>
        <v>2002</v>
      </c>
      <c r="D457" s="604" t="str">
        <f>'[1]משתתפים '!E457</f>
        <v>ניר צבי ד.צ</v>
      </c>
      <c r="E457" s="422">
        <f>'[1]משתתפים '!F457</f>
        <v>3337073</v>
      </c>
      <c r="F457" s="413" t="str">
        <f>'[1]משתתפים '!G457</f>
        <v>אין</v>
      </c>
      <c r="G457" s="460">
        <f>'[1]משתתפים '!H457</f>
        <v>0</v>
      </c>
    </row>
    <row r="458" spans="1:7">
      <c r="A458" s="422">
        <f>'[1]משתתפים '!B458</f>
        <v>0</v>
      </c>
      <c r="B458" s="387">
        <f>'[1]משתתפים '!C458</f>
        <v>0</v>
      </c>
      <c r="C458" s="422">
        <f>'[1]משתתפים '!D458</f>
        <v>0</v>
      </c>
      <c r="D458" s="604">
        <f>'[1]משתתפים '!E458</f>
        <v>0</v>
      </c>
      <c r="E458" s="422">
        <f>'[1]משתתפים '!F458</f>
        <v>0</v>
      </c>
      <c r="F458" s="413">
        <f>'[1]משתתפים '!G458</f>
        <v>0</v>
      </c>
      <c r="G458" s="460">
        <f>'[1]משתתפים '!H458</f>
        <v>0</v>
      </c>
    </row>
    <row r="459" spans="1:7">
      <c r="A459" s="422">
        <f>'[1]משתתפים '!B459</f>
        <v>0</v>
      </c>
      <c r="B459" s="387">
        <f>'[1]משתתפים '!C459</f>
        <v>0</v>
      </c>
      <c r="C459" s="422">
        <f>'[1]משתתפים '!D459</f>
        <v>0</v>
      </c>
      <c r="D459" s="604">
        <f>'[1]משתתפים '!E459</f>
        <v>0</v>
      </c>
      <c r="E459" s="422">
        <f>'[1]משתתפים '!F459</f>
        <v>0</v>
      </c>
      <c r="F459" s="413">
        <f>'[1]משתתפים '!G459</f>
        <v>0</v>
      </c>
      <c r="G459" s="460">
        <f>'[1]משתתפים '!H459</f>
        <v>0</v>
      </c>
    </row>
    <row r="460" spans="1:7">
      <c r="A460" s="458">
        <f>'[1]משתתפים '!B460</f>
        <v>0</v>
      </c>
      <c r="B460" s="693">
        <f>'[1]משתתפים '!C460</f>
        <v>0</v>
      </c>
      <c r="C460" s="693">
        <f>'[1]משתתפים '!D460</f>
        <v>0</v>
      </c>
      <c r="D460" s="458">
        <f>'[1]משתתפים '!E460</f>
        <v>0</v>
      </c>
      <c r="E460" s="459">
        <f>'[1]משתתפים '!F460</f>
        <v>0</v>
      </c>
      <c r="F460" s="458">
        <f>'[1]משתתפים '!G460</f>
        <v>0</v>
      </c>
      <c r="G460" s="459">
        <f>'[1]משתתפים '!H460</f>
        <v>0</v>
      </c>
    </row>
    <row r="461" spans="1:7">
      <c r="A461" s="422">
        <f>'[1]משתתפים '!B461</f>
        <v>0</v>
      </c>
      <c r="B461" s="387">
        <f>'[1]משתתפים '!C461</f>
        <v>0</v>
      </c>
      <c r="C461" s="422">
        <f>'[1]משתתפים '!D461</f>
        <v>0</v>
      </c>
      <c r="D461" s="604">
        <f>'[1]משתתפים '!E461</f>
        <v>0</v>
      </c>
      <c r="E461" s="422">
        <f>'[1]משתתפים '!F461</f>
        <v>0</v>
      </c>
      <c r="F461" s="413">
        <f>'[1]משתתפים '!G461</f>
        <v>0</v>
      </c>
      <c r="G461" s="460">
        <f>'[1]משתתפים '!H461</f>
        <v>0</v>
      </c>
    </row>
    <row r="462" spans="1:7">
      <c r="A462" s="422">
        <f>'[1]משתתפים '!B462</f>
        <v>0</v>
      </c>
      <c r="B462" s="387">
        <f>'[1]משתתפים '!C462</f>
        <v>0</v>
      </c>
      <c r="C462" s="422">
        <f>'[1]משתתפים '!D462</f>
        <v>0</v>
      </c>
      <c r="D462" s="604">
        <f>'[1]משתתפים '!E462</f>
        <v>0</v>
      </c>
      <c r="E462" s="422">
        <f>'[1]משתתפים '!F462</f>
        <v>0</v>
      </c>
      <c r="F462" s="413">
        <f>'[1]משתתפים '!G462</f>
        <v>0</v>
      </c>
      <c r="G462" s="460">
        <f>'[1]משתתפים '!H462</f>
        <v>0</v>
      </c>
    </row>
    <row r="463" spans="1:7">
      <c r="A463" s="422">
        <f>'[1]משתתפים '!B463</f>
        <v>0</v>
      </c>
      <c r="B463" s="387">
        <f>'[1]משתתפים '!C463</f>
        <v>0</v>
      </c>
      <c r="C463" s="422">
        <f>'[1]משתתפים '!D463</f>
        <v>0</v>
      </c>
      <c r="D463" s="604">
        <f>'[1]משתתפים '!E463</f>
        <v>0</v>
      </c>
      <c r="E463" s="422">
        <f>'[1]משתתפים '!F463</f>
        <v>0</v>
      </c>
      <c r="F463" s="413">
        <f>'[1]משתתפים '!G463</f>
        <v>0</v>
      </c>
      <c r="G463" s="460">
        <f>'[1]משתתפים '!H463</f>
        <v>0</v>
      </c>
    </row>
    <row r="464" spans="1:7">
      <c r="A464" s="422">
        <f>'[1]משתתפים '!B464</f>
        <v>0</v>
      </c>
      <c r="B464" s="387">
        <f>'[1]משתתפים '!C464</f>
        <v>0</v>
      </c>
      <c r="C464" s="422">
        <f>'[1]משתתפים '!D464</f>
        <v>0</v>
      </c>
      <c r="D464" s="604">
        <f>'[1]משתתפים '!E464</f>
        <v>0</v>
      </c>
      <c r="E464" s="422">
        <f>'[1]משתתפים '!F464</f>
        <v>0</v>
      </c>
      <c r="F464" s="413">
        <f>'[1]משתתפים '!G464</f>
        <v>0</v>
      </c>
      <c r="G464" s="460">
        <f>'[1]משתתפים '!H464</f>
        <v>0</v>
      </c>
    </row>
    <row r="465" spans="1:7">
      <c r="A465" s="431">
        <f>'[1]משתתפים '!B465</f>
        <v>0</v>
      </c>
      <c r="B465" s="387">
        <f>'[1]משתתפים '!C465</f>
        <v>0</v>
      </c>
      <c r="C465" s="431">
        <f>'[1]משתתפים '!D465</f>
        <v>0</v>
      </c>
      <c r="D465" s="605">
        <f>'[1]משתתפים '!E465</f>
        <v>0</v>
      </c>
      <c r="E465" s="431">
        <f>'[1]משתתפים '!F465</f>
        <v>0</v>
      </c>
      <c r="F465" s="413">
        <f>'[1]משתתפים '!G465</f>
        <v>0</v>
      </c>
      <c r="G465" s="460">
        <f>'[1]משתתפים '!H465</f>
        <v>0</v>
      </c>
    </row>
    <row r="466" spans="1:7">
      <c r="A466" s="626">
        <f>'[1]משתתפים '!B466</f>
        <v>0</v>
      </c>
      <c r="B466" s="463">
        <f>'[1]משתתפים '!C466</f>
        <v>0</v>
      </c>
      <c r="C466" s="626">
        <f>'[1]משתתפים '!D466</f>
        <v>0</v>
      </c>
      <c r="D466" s="859">
        <f>'[1]משתתפים '!E466</f>
        <v>0</v>
      </c>
      <c r="E466" s="626">
        <f>'[1]משתתפים '!F466</f>
        <v>0</v>
      </c>
      <c r="F466" s="408">
        <f>'[1]משתתפים '!G466</f>
        <v>0</v>
      </c>
      <c r="G466" s="460">
        <f>'[1]משתתפים '!H466</f>
        <v>0</v>
      </c>
    </row>
    <row r="467" spans="1:7">
      <c r="D467" s="858"/>
    </row>
    <row r="468" spans="1:7">
      <c r="A468" s="504" t="str">
        <f>'[1]משתתפים '!B468</f>
        <v>ת.ז</v>
      </c>
      <c r="B468" s="854" t="str">
        <f>'[1]משתתפים '!C468</f>
        <v>שם השחקן</v>
      </c>
      <c r="C468" s="504" t="str">
        <f>'[1]משתתפים '!D468</f>
        <v>ת. לידה</v>
      </c>
      <c r="D468" s="857" t="str">
        <f>'[1]משתתפים '!E468</f>
        <v>מועדון</v>
      </c>
      <c r="E468" s="504" t="str">
        <f>'[1]משתתפים '!F468</f>
        <v>ת.ז2</v>
      </c>
      <c r="F468" s="505" t="str">
        <f>'[1]משתתפים '!G468</f>
        <v>א. רפואי</v>
      </c>
      <c r="G468" s="855" t="str">
        <f>'[1]משתתפים '!H468</f>
        <v>ת. אישור</v>
      </c>
    </row>
    <row r="469" spans="1:7">
      <c r="A469" s="431" t="str">
        <f>'[1]משתתפים '!B469</f>
        <v>069324937</v>
      </c>
      <c r="B469" s="387" t="str">
        <f>'[1]משתתפים '!C469</f>
        <v>אבירן אליס</v>
      </c>
      <c r="C469" s="431">
        <f>'[1]משתתפים '!D469</f>
        <v>1959</v>
      </c>
      <c r="D469" s="605" t="str">
        <f>'[1]משתתפים '!E469</f>
        <v>נתניה</v>
      </c>
      <c r="E469" s="431" t="str">
        <f>'[1]משתתפים '!F469</f>
        <v>069324937</v>
      </c>
      <c r="F469" s="413" t="str">
        <f>'[1]משתתפים '!G469</f>
        <v>יש</v>
      </c>
      <c r="G469" s="460">
        <f>'[1]משתתפים '!H469</f>
        <v>43692</v>
      </c>
    </row>
    <row r="470" spans="1:7">
      <c r="A470" s="422" t="str">
        <f>'[1]משתתפים '!B470</f>
        <v>079388351</v>
      </c>
      <c r="B470" s="387" t="str">
        <f>'[1]משתתפים '!C470</f>
        <v>אבירן שלמה</v>
      </c>
      <c r="C470" s="422">
        <f>'[1]משתתפים '!D470</f>
        <v>1954</v>
      </c>
      <c r="D470" s="604" t="str">
        <f>'[1]משתתפים '!E470</f>
        <v>נתניה</v>
      </c>
      <c r="E470" s="422" t="str">
        <f>'[1]משתתפים '!F470</f>
        <v>079388351</v>
      </c>
      <c r="F470" s="413" t="str">
        <f>'[1]משתתפים '!G470</f>
        <v>אין</v>
      </c>
      <c r="G470" s="460">
        <f>'[1]משתתפים '!H470</f>
        <v>0</v>
      </c>
    </row>
    <row r="471" spans="1:7">
      <c r="A471" s="431" t="str">
        <f>'[1]משתתפים '!B471</f>
        <v>346432981</v>
      </c>
      <c r="B471" s="387" t="str">
        <f>'[1]משתתפים '!C471</f>
        <v>אורטיה רנה</v>
      </c>
      <c r="C471" s="431">
        <f>'[1]משתתפים '!D471</f>
        <v>1949</v>
      </c>
      <c r="D471" s="605" t="str">
        <f>'[1]משתתפים '!E471</f>
        <v>נתניה</v>
      </c>
      <c r="E471" s="431" t="str">
        <f>'[1]משתתפים '!F471</f>
        <v>346432981</v>
      </c>
      <c r="F471" s="413" t="str">
        <f>'[1]משתתפים '!G471</f>
        <v>אין</v>
      </c>
      <c r="G471" s="460">
        <f>'[1]משתתפים '!H471</f>
        <v>0</v>
      </c>
    </row>
    <row r="472" spans="1:7">
      <c r="A472" s="422">
        <f>'[1]משתתפים '!B472</f>
        <v>327408431</v>
      </c>
      <c r="B472" s="387" t="str">
        <f>'[1]משתתפים '!C472</f>
        <v>בוטבול צ'ארלס</v>
      </c>
      <c r="C472" s="422">
        <f>'[1]משתתפים '!D472</f>
        <v>1951</v>
      </c>
      <c r="D472" s="604" t="str">
        <f>'[1]משתתפים '!E472</f>
        <v>נתניה</v>
      </c>
      <c r="E472" s="422">
        <f>'[1]משתתפים '!F472</f>
        <v>327408431</v>
      </c>
      <c r="F472" s="413" t="str">
        <f>'[1]משתתפים '!G472</f>
        <v>אין</v>
      </c>
      <c r="G472" s="460">
        <f>'[1]משתתפים '!H472</f>
        <v>0</v>
      </c>
    </row>
    <row r="473" spans="1:7">
      <c r="A473" s="422" t="str">
        <f>'[1]משתתפים '!B473</f>
        <v>069499739</v>
      </c>
      <c r="B473" s="387" t="str">
        <f>'[1]משתתפים '!C473</f>
        <v>בניטה מוריס</v>
      </c>
      <c r="C473" s="422">
        <f>'[1]משתתפים '!D473</f>
        <v>1949</v>
      </c>
      <c r="D473" s="604" t="str">
        <f>'[1]משתתפים '!E473</f>
        <v>נתניה</v>
      </c>
      <c r="E473" s="422" t="str">
        <f>'[1]משתתפים '!F473</f>
        <v>069499739</v>
      </c>
      <c r="F473" s="413" t="str">
        <f>'[1]משתתפים '!G473</f>
        <v>אין</v>
      </c>
      <c r="G473" s="460">
        <f>'[1]משתתפים '!H473</f>
        <v>0</v>
      </c>
    </row>
    <row r="474" spans="1:7">
      <c r="A474" s="422" t="str">
        <f>'[1]משתתפים '!B474</f>
        <v>069604411</v>
      </c>
      <c r="B474" s="387" t="str">
        <f>'[1]משתתפים '!C474</f>
        <v>ברדוגו דוד</v>
      </c>
      <c r="C474" s="422">
        <f>'[1]משתתפים '!D474</f>
        <v>1943</v>
      </c>
      <c r="D474" s="604" t="str">
        <f>'[1]משתתפים '!E474</f>
        <v>נתניה</v>
      </c>
      <c r="E474" s="422" t="str">
        <f>'[1]משתתפים '!F474</f>
        <v>069604411</v>
      </c>
      <c r="F474" s="413" t="str">
        <f>'[1]משתתפים '!G474</f>
        <v>אין</v>
      </c>
      <c r="G474" s="460">
        <f>'[1]משתתפים '!H474</f>
        <v>0</v>
      </c>
    </row>
    <row r="475" spans="1:7">
      <c r="A475" s="422" t="str">
        <f>'[1]משתתפים '!B475</f>
        <v>013483045</v>
      </c>
      <c r="B475" s="387" t="str">
        <f>'[1]משתתפים '!C475</f>
        <v>ברנרד אברהם</v>
      </c>
      <c r="C475" s="422">
        <f>'[1]משתתפים '!D475</f>
        <v>1964</v>
      </c>
      <c r="D475" s="604" t="str">
        <f>'[1]משתתפים '!E475</f>
        <v>נתניה</v>
      </c>
      <c r="E475" s="422" t="str">
        <f>'[1]משתתפים '!F475</f>
        <v>013483045</v>
      </c>
      <c r="F475" s="413" t="str">
        <f>'[1]משתתפים '!G475</f>
        <v>אין</v>
      </c>
      <c r="G475" s="460">
        <f>'[1]משתתפים '!H475</f>
        <v>0</v>
      </c>
    </row>
    <row r="476" spans="1:7">
      <c r="A476" s="422" t="str">
        <f>'[1]משתתפים '!B476</f>
        <v>068640069</v>
      </c>
      <c r="B476" s="387" t="str">
        <f>'[1]משתתפים '!C476</f>
        <v>ברנשטיין ברנהרד</v>
      </c>
      <c r="C476" s="422">
        <f>'[1]משתתפים '!D476</f>
        <v>1944</v>
      </c>
      <c r="D476" s="604" t="str">
        <f>'[1]משתתפים '!E476</f>
        <v>נתניה</v>
      </c>
      <c r="E476" s="422" t="str">
        <f>'[1]משתתפים '!F476</f>
        <v>068640069</v>
      </c>
      <c r="F476" s="413" t="str">
        <f>'[1]משתתפים '!G476</f>
        <v>אין</v>
      </c>
      <c r="G476" s="460">
        <f>'[1]משתתפים '!H476</f>
        <v>0</v>
      </c>
    </row>
    <row r="477" spans="1:7">
      <c r="A477" s="431" t="str">
        <f>'[1]משתתפים '!B477</f>
        <v>304978059</v>
      </c>
      <c r="B477" s="387" t="str">
        <f>'[1]משתתפים '!C477</f>
        <v>ג'אן ניסן</v>
      </c>
      <c r="C477" s="431">
        <f>'[1]משתתפים '!D477</f>
        <v>1990</v>
      </c>
      <c r="D477" s="605" t="str">
        <f>'[1]משתתפים '!E477</f>
        <v>נתניה</v>
      </c>
      <c r="E477" s="431" t="str">
        <f>'[1]משתתפים '!F477</f>
        <v>304978059</v>
      </c>
      <c r="F477" s="413" t="str">
        <f>'[1]משתתפים '!G477</f>
        <v>אין</v>
      </c>
      <c r="G477" s="460">
        <f>'[1]משתתפים '!H477</f>
        <v>0</v>
      </c>
    </row>
    <row r="478" spans="1:7">
      <c r="A478" s="422" t="str">
        <f>'[1]משתתפים '!B478</f>
        <v>011815008</v>
      </c>
      <c r="B478" s="387" t="str">
        <f>'[1]משתתפים '!C478</f>
        <v>גרומברג ארנולד</v>
      </c>
      <c r="C478" s="422">
        <f>'[1]משתתפים '!D478</f>
        <v>1949</v>
      </c>
      <c r="D478" s="604" t="str">
        <f>'[1]משתתפים '!E478</f>
        <v>נתניה</v>
      </c>
      <c r="E478" s="422" t="str">
        <f>'[1]משתתפים '!F478</f>
        <v>011815008</v>
      </c>
      <c r="F478" s="413" t="str">
        <f>'[1]משתתפים '!G478</f>
        <v>אין</v>
      </c>
      <c r="G478" s="460">
        <f>'[1]משתתפים '!H478</f>
        <v>0</v>
      </c>
    </row>
    <row r="479" spans="1:7">
      <c r="A479" s="431" t="str">
        <f>'[1]משתתפים '!B479</f>
        <v>068071554</v>
      </c>
      <c r="B479" s="387" t="str">
        <f>'[1]משתתפים '!C479</f>
        <v>דהן שלמה</v>
      </c>
      <c r="C479" s="431">
        <f>'[1]משתתפים '!D479</f>
        <v>1952</v>
      </c>
      <c r="D479" s="605" t="str">
        <f>'[1]משתתפים '!E479</f>
        <v>נתניה</v>
      </c>
      <c r="E479" s="431" t="str">
        <f>'[1]משתתפים '!F479</f>
        <v>068071554</v>
      </c>
      <c r="F479" s="413" t="str">
        <f>'[1]משתתפים '!G479</f>
        <v>אין</v>
      </c>
      <c r="G479" s="460">
        <f>'[1]משתתפים '!H479</f>
        <v>0</v>
      </c>
    </row>
    <row r="480" spans="1:7">
      <c r="A480" s="422" t="str">
        <f>'[1]משתתפים '!B480</f>
        <v>013324843</v>
      </c>
      <c r="B480" s="387" t="str">
        <f>'[1]משתתפים '!C480</f>
        <v>וויס טוביה</v>
      </c>
      <c r="C480" s="422">
        <f>'[1]משתתפים '!D480</f>
        <v>1969</v>
      </c>
      <c r="D480" s="604" t="str">
        <f>'[1]משתתפים '!E480</f>
        <v>נתניה</v>
      </c>
      <c r="E480" s="422" t="str">
        <f>'[1]משתתפים '!F480</f>
        <v>013324843</v>
      </c>
      <c r="F480" s="413" t="str">
        <f>'[1]משתתפים '!G480</f>
        <v>אין</v>
      </c>
      <c r="G480" s="460">
        <f>'[1]משתתפים '!H480</f>
        <v>0</v>
      </c>
    </row>
    <row r="481" spans="1:7">
      <c r="A481" s="431">
        <f>'[1]משתתפים '!B481</f>
        <v>341194371</v>
      </c>
      <c r="B481" s="387" t="str">
        <f>'[1]משתתפים '!C481</f>
        <v>זאווי גאררד יוסף</v>
      </c>
      <c r="C481" s="431">
        <f>'[1]משתתפים '!D481</f>
        <v>1951</v>
      </c>
      <c r="D481" s="605" t="str">
        <f>'[1]משתתפים '!E481</f>
        <v>נתניה</v>
      </c>
      <c r="E481" s="431">
        <f>'[1]משתתפים '!F481</f>
        <v>341194371</v>
      </c>
      <c r="F481" s="413" t="str">
        <f>'[1]משתתפים '!G481</f>
        <v>אין</v>
      </c>
      <c r="G481" s="460">
        <f>'[1]משתתפים '!H481</f>
        <v>0</v>
      </c>
    </row>
    <row r="482" spans="1:7">
      <c r="A482" s="422">
        <f>'[1]משתתפים '!B482</f>
        <v>328689922</v>
      </c>
      <c r="B482" s="387" t="str">
        <f>'[1]משתתפים '!C482</f>
        <v>זרביב אלברט</v>
      </c>
      <c r="C482" s="422">
        <f>'[1]משתתפים '!D482</f>
        <v>1945</v>
      </c>
      <c r="D482" s="604" t="str">
        <f>'[1]משתתפים '!E482</f>
        <v>נתניה</v>
      </c>
      <c r="E482" s="422">
        <f>'[1]משתתפים '!F482</f>
        <v>328689922</v>
      </c>
      <c r="F482" s="413" t="str">
        <f>'[1]משתתפים '!G482</f>
        <v>אין</v>
      </c>
      <c r="G482" s="460">
        <f>'[1]משתתפים '!H482</f>
        <v>0</v>
      </c>
    </row>
    <row r="483" spans="1:7">
      <c r="A483" s="431">
        <f>'[1]משתתפים '!B483</f>
        <v>79359741</v>
      </c>
      <c r="B483" s="387" t="str">
        <f>'[1]משתתפים '!C483</f>
        <v>זרביב ז'ילבר</v>
      </c>
      <c r="C483" s="431">
        <f>'[1]משתתפים '!D483</f>
        <v>1943</v>
      </c>
      <c r="D483" s="605" t="str">
        <f>'[1]משתתפים '!E483</f>
        <v>נתניה</v>
      </c>
      <c r="E483" s="431">
        <f>'[1]משתתפים '!F483</f>
        <v>79359741</v>
      </c>
      <c r="F483" s="413" t="str">
        <f>'[1]משתתפים '!G483</f>
        <v>אין</v>
      </c>
      <c r="G483" s="460">
        <f>'[1]משתתפים '!H483</f>
        <v>0</v>
      </c>
    </row>
    <row r="484" spans="1:7">
      <c r="A484" s="422" t="str">
        <f>'[1]משתתפים '!B484</f>
        <v>338021595</v>
      </c>
      <c r="B484" s="387" t="str">
        <f>'[1]משתתפים '!C484</f>
        <v>חולט אלן</v>
      </c>
      <c r="C484" s="444">
        <f>'[1]משתתפים '!D484</f>
        <v>1945</v>
      </c>
      <c r="D484" s="629" t="str">
        <f>'[1]משתתפים '!E484</f>
        <v>נתניה</v>
      </c>
      <c r="E484" s="444" t="str">
        <f>'[1]משתתפים '!F484</f>
        <v>338021595</v>
      </c>
      <c r="F484" s="413" t="str">
        <f>'[1]משתתפים '!G484</f>
        <v>אין</v>
      </c>
      <c r="G484" s="460">
        <f>'[1]משתתפים '!H484</f>
        <v>0</v>
      </c>
    </row>
    <row r="485" spans="1:7">
      <c r="A485" s="431" t="str">
        <f>'[1]משתתפים '!B485</f>
        <v>051428613</v>
      </c>
      <c r="B485" s="387" t="str">
        <f>'[1]משתתפים '!C485</f>
        <v>חרמוני אסתר</v>
      </c>
      <c r="C485" s="431">
        <f>'[1]משתתפים '!D485</f>
        <v>1953</v>
      </c>
      <c r="D485" s="605" t="str">
        <f>'[1]משתתפים '!E485</f>
        <v>נתניה</v>
      </c>
      <c r="E485" s="431" t="str">
        <f>'[1]משתתפים '!F485</f>
        <v>051428613</v>
      </c>
      <c r="F485" s="413" t="str">
        <f>'[1]משתתפים '!G485</f>
        <v>אין</v>
      </c>
      <c r="G485" s="460">
        <f>'[1]משתתפים '!H485</f>
        <v>0</v>
      </c>
    </row>
    <row r="486" spans="1:7">
      <c r="A486" s="432" t="str">
        <f>'[1]משתתפים '!B486</f>
        <v>12CI29397</v>
      </c>
      <c r="B486" s="387" t="str">
        <f>'[1]משתתפים '!C486</f>
        <v>טומשבסקי מישל</v>
      </c>
      <c r="C486" s="432">
        <f>'[1]משתתפים '!D486</f>
        <v>1953</v>
      </c>
      <c r="D486" s="630" t="str">
        <f>'[1]משתתפים '!E486</f>
        <v>נתניה</v>
      </c>
      <c r="E486" s="432" t="str">
        <f>'[1]משתתפים '!F486</f>
        <v>12CI29397</v>
      </c>
      <c r="F486" s="413" t="str">
        <f>'[1]משתתפים '!G486</f>
        <v>אין</v>
      </c>
      <c r="G486" s="460">
        <f>'[1]משתתפים '!H486</f>
        <v>0</v>
      </c>
    </row>
    <row r="487" spans="1:7">
      <c r="A487" s="84" t="str">
        <f>'[1]משתתפים '!B487</f>
        <v>055378723</v>
      </c>
      <c r="B487" s="387" t="str">
        <f>'[1]משתתפים '!C487</f>
        <v>יצחק אבי</v>
      </c>
      <c r="C487" s="84">
        <f>'[1]משתתפים '!D487</f>
        <v>1958</v>
      </c>
      <c r="D487" s="152" t="str">
        <f>'[1]משתתפים '!E487</f>
        <v>נתניה</v>
      </c>
      <c r="E487" s="286" t="str">
        <f>'[1]משתתפים '!F487</f>
        <v>055378723</v>
      </c>
      <c r="F487" s="413" t="str">
        <f>'[1]משתתפים '!G487</f>
        <v>אין</v>
      </c>
      <c r="G487" s="460">
        <f>'[1]משתתפים '!H487</f>
        <v>0</v>
      </c>
    </row>
    <row r="488" spans="1:7">
      <c r="A488" s="81" t="str">
        <f>'[1]משתתפים '!B488</f>
        <v>064734015</v>
      </c>
      <c r="B488" s="387" t="str">
        <f>'[1]משתתפים '!C488</f>
        <v>כהן יוסי</v>
      </c>
      <c r="C488" s="81">
        <f>'[1]משתתפים '!D488</f>
        <v>1944</v>
      </c>
      <c r="D488" s="151" t="str">
        <f>'[1]משתתפים '!E488</f>
        <v>נתניה</v>
      </c>
      <c r="E488" s="286" t="str">
        <f>'[1]משתתפים '!F488</f>
        <v>064734015</v>
      </c>
      <c r="F488" s="413" t="str">
        <f>'[1]משתתפים '!G488</f>
        <v>אין</v>
      </c>
      <c r="G488" s="460">
        <f>'[1]משתתפים '!H488</f>
        <v>0</v>
      </c>
    </row>
    <row r="489" spans="1:7">
      <c r="A489" s="81" t="str">
        <f>'[1]משתתפים '!B489</f>
        <v>345320634</v>
      </c>
      <c r="B489" s="387" t="str">
        <f>'[1]משתתפים '!C489</f>
        <v>מלאי סרג'</v>
      </c>
      <c r="C489" s="81">
        <f>'[1]משתתפים '!D489</f>
        <v>1944</v>
      </c>
      <c r="D489" s="151" t="str">
        <f>'[1]משתתפים '!E489</f>
        <v>נתניה</v>
      </c>
      <c r="E489" s="477" t="str">
        <f>'[1]משתתפים '!F489</f>
        <v>345320634</v>
      </c>
      <c r="F489" s="413" t="str">
        <f>'[1]משתתפים '!G489</f>
        <v>אין</v>
      </c>
      <c r="G489" s="460">
        <f>'[1]משתתפים '!H489</f>
        <v>0</v>
      </c>
    </row>
    <row r="490" spans="1:7">
      <c r="A490" s="81" t="str">
        <f>'[1]משתתפים '!B490</f>
        <v>337752240</v>
      </c>
      <c r="B490" s="387" t="str">
        <f>'[1]משתתפים '!C490</f>
        <v>סעידה מוריס</v>
      </c>
      <c r="C490" s="81">
        <f>'[1]משתתפים '!D490</f>
        <v>1949</v>
      </c>
      <c r="D490" s="151" t="str">
        <f>'[1]משתתפים '!E490</f>
        <v>נתניה</v>
      </c>
      <c r="E490" s="477" t="str">
        <f>'[1]משתתפים '!F490</f>
        <v>337752240</v>
      </c>
      <c r="F490" s="413" t="str">
        <f>'[1]משתתפים '!G490</f>
        <v>אין</v>
      </c>
      <c r="G490" s="460">
        <f>'[1]משתתפים '!H490</f>
        <v>0</v>
      </c>
    </row>
    <row r="491" spans="1:7">
      <c r="A491" s="81">
        <f>'[1]משתתפים '!B491</f>
        <v>0</v>
      </c>
      <c r="B491" s="387">
        <f>'[1]משתתפים '!C491</f>
        <v>0</v>
      </c>
      <c r="C491" s="81">
        <f>'[1]משתתפים '!D491</f>
        <v>0</v>
      </c>
      <c r="D491" s="151">
        <f>'[1]משתתפים '!E491</f>
        <v>0</v>
      </c>
      <c r="E491" s="477">
        <f>'[1]משתתפים '!F491</f>
        <v>0</v>
      </c>
      <c r="F491" s="413">
        <f>'[1]משתתפים '!G491</f>
        <v>0</v>
      </c>
      <c r="G491" s="460">
        <f>'[1]משתתפים '!H491</f>
        <v>0</v>
      </c>
    </row>
    <row r="492" spans="1:7">
      <c r="A492" s="570" t="str">
        <f>'[1]משתתפים '!B492</f>
        <v>346352511</v>
      </c>
      <c r="B492" s="387" t="str">
        <f>'[1]משתתפים '!C492</f>
        <v>פרטוש דוד</v>
      </c>
      <c r="C492" s="606">
        <f>'[1]משתתפים '!D492</f>
        <v>1949</v>
      </c>
      <c r="D492" s="571" t="str">
        <f>'[1]משתתפים '!E492</f>
        <v>נתניה</v>
      </c>
      <c r="E492" s="571" t="str">
        <f>'[1]משתתפים '!F492</f>
        <v>346352511</v>
      </c>
      <c r="F492" s="413" t="str">
        <f>'[1]משתתפים '!G492</f>
        <v>אין</v>
      </c>
      <c r="G492" s="460">
        <f>'[1]משתתפים '!H492</f>
        <v>0</v>
      </c>
    </row>
    <row r="493" spans="1:7">
      <c r="A493" s="571" t="str">
        <f>'[1]משתתפים '!B493</f>
        <v>054559976</v>
      </c>
      <c r="B493" s="387" t="str">
        <f>'[1]משתתפים '!C493</f>
        <v>ראובן מלי</v>
      </c>
      <c r="C493" s="607">
        <f>'[1]משתתפים '!D493</f>
        <v>1957</v>
      </c>
      <c r="D493" s="571" t="str">
        <f>'[1]משתתפים '!E493</f>
        <v>נתניה</v>
      </c>
      <c r="E493" s="641" t="str">
        <f>'[1]משתתפים '!F493</f>
        <v>054559976</v>
      </c>
      <c r="F493" s="413" t="str">
        <f>'[1]משתתפים '!G493</f>
        <v>אין</v>
      </c>
      <c r="G493" s="460">
        <f>'[1]משתתפים '!H493</f>
        <v>0</v>
      </c>
    </row>
    <row r="494" spans="1:7">
      <c r="A494" s="571" t="str">
        <f>'[1]משתתפים '!B494</f>
        <v>056470461</v>
      </c>
      <c r="B494" s="387" t="str">
        <f>'[1]משתתפים '!C494</f>
        <v>רדלינגר זאב</v>
      </c>
      <c r="C494" s="606">
        <f>'[1]משתתפים '!D494</f>
        <v>1960</v>
      </c>
      <c r="D494" s="571" t="str">
        <f>'[1]משתתפים '!E494</f>
        <v>נתניה</v>
      </c>
      <c r="E494" s="571" t="str">
        <f>'[1]משתתפים '!F494</f>
        <v>056470461</v>
      </c>
      <c r="F494" s="413" t="str">
        <f>'[1]משתתפים '!G494</f>
        <v>אין</v>
      </c>
      <c r="G494" s="460">
        <f>'[1]משתתפים '!H494</f>
        <v>0</v>
      </c>
    </row>
    <row r="495" spans="1:7">
      <c r="A495" s="571">
        <f>'[1]משתתפים '!B495</f>
        <v>318853033</v>
      </c>
      <c r="B495" s="387" t="str">
        <f>'[1]משתתפים '!C495</f>
        <v>רואימי אביב</v>
      </c>
      <c r="C495" s="607">
        <f>'[1]משתתפים '!D495</f>
        <v>1999</v>
      </c>
      <c r="D495" s="571" t="str">
        <f>'[1]משתתפים '!E495</f>
        <v>נתניה</v>
      </c>
      <c r="E495" s="641">
        <f>'[1]משתתפים '!F495</f>
        <v>318853033</v>
      </c>
      <c r="F495" s="413" t="str">
        <f>'[1]משתתפים '!G495</f>
        <v>אין</v>
      </c>
      <c r="G495" s="460">
        <f>'[1]משתתפים '!H495</f>
        <v>0</v>
      </c>
    </row>
    <row r="496" spans="1:7">
      <c r="A496" s="571">
        <f>'[1]משתתפים '!B496</f>
        <v>346420086</v>
      </c>
      <c r="B496" s="387" t="str">
        <f>'[1]משתתפים '!C496</f>
        <v>שאדל הרווה אלי</v>
      </c>
      <c r="C496" s="606">
        <f>'[1]משתתפים '!D496</f>
        <v>1964</v>
      </c>
      <c r="D496" s="571" t="str">
        <f>'[1]משתתפים '!E496</f>
        <v>נתניה</v>
      </c>
      <c r="E496" s="571">
        <f>'[1]משתתפים '!F496</f>
        <v>346420086</v>
      </c>
      <c r="F496" s="413" t="str">
        <f>'[1]משתתפים '!G496</f>
        <v>אין</v>
      </c>
      <c r="G496" s="460">
        <f>'[1]משתתפים '!H496</f>
        <v>0</v>
      </c>
    </row>
    <row r="497" spans="1:7">
      <c r="A497" s="571" t="str">
        <f>'[1]משתתפים '!B497</f>
        <v>000573303</v>
      </c>
      <c r="B497" s="387" t="str">
        <f>'[1]משתתפים '!C497</f>
        <v>שובל רפאל</v>
      </c>
      <c r="C497" s="607">
        <f>'[1]משתתפים '!D497</f>
        <v>1936</v>
      </c>
      <c r="D497" s="571" t="str">
        <f>'[1]משתתפים '!E497</f>
        <v>נתניה</v>
      </c>
      <c r="E497" s="641" t="str">
        <f>'[1]משתתפים '!F497</f>
        <v>000573303</v>
      </c>
      <c r="F497" s="413" t="str">
        <f>'[1]משתתפים '!G497</f>
        <v>אין</v>
      </c>
      <c r="G497" s="460">
        <f>'[1]משתתפים '!H497</f>
        <v>0</v>
      </c>
    </row>
    <row r="498" spans="1:7">
      <c r="A498" s="571" t="str">
        <f>'[1]משתתפים '!B498</f>
        <v>068885524</v>
      </c>
      <c r="B498" s="387" t="str">
        <f>'[1]משתתפים '!C498</f>
        <v>שחר אלי</v>
      </c>
      <c r="C498" s="608">
        <f>'[1]משתתפים '!D498</f>
        <v>1939</v>
      </c>
      <c r="D498" s="571" t="str">
        <f>'[1]משתתפים '!E498</f>
        <v>נתניה</v>
      </c>
      <c r="E498" s="642" t="str">
        <f>'[1]משתתפים '!F498</f>
        <v>068885524</v>
      </c>
      <c r="F498" s="413" t="str">
        <f>'[1]משתתפים '!G498</f>
        <v>אין</v>
      </c>
      <c r="G498" s="460">
        <f>'[1]משתתפים '!H498</f>
        <v>0</v>
      </c>
    </row>
    <row r="499" spans="1:7">
      <c r="A499" s="571" t="str">
        <f>'[1]משתתפים '!B499</f>
        <v>014213698</v>
      </c>
      <c r="B499" s="387" t="str">
        <f>'[1]משתתפים '!C499</f>
        <v>שלי ג'יזל</v>
      </c>
      <c r="C499" s="607">
        <f>'[1]משתתפים '!D499</f>
        <v>1953</v>
      </c>
      <c r="D499" s="571" t="str">
        <f>'[1]משתתפים '!E499</f>
        <v>נתניה</v>
      </c>
      <c r="E499" s="641" t="str">
        <f>'[1]משתתפים '!F499</f>
        <v>014213698</v>
      </c>
      <c r="F499" s="413" t="str">
        <f>'[1]משתתפים '!G499</f>
        <v>אין</v>
      </c>
      <c r="G499" s="460">
        <f>'[1]משתתפים '!H499</f>
        <v>0</v>
      </c>
    </row>
    <row r="500" spans="1:7">
      <c r="A500" s="571">
        <f>'[1]משתתפים '!B500</f>
        <v>0</v>
      </c>
      <c r="B500" s="387">
        <f>'[1]משתתפים '!C500</f>
        <v>0</v>
      </c>
      <c r="C500" s="606">
        <f>'[1]משתתפים '!D500</f>
        <v>0</v>
      </c>
      <c r="D500" s="571">
        <f>'[1]משתתפים '!E500</f>
        <v>0</v>
      </c>
      <c r="E500" s="571">
        <f>'[1]משתתפים '!F500</f>
        <v>0</v>
      </c>
      <c r="F500" s="413">
        <f>'[1]משתתפים '!G500</f>
        <v>0</v>
      </c>
      <c r="G500" s="460">
        <f>'[1]משתתפים '!H500</f>
        <v>0</v>
      </c>
    </row>
    <row r="501" spans="1:7">
      <c r="A501" s="571">
        <f>'[1]משתתפים '!B501</f>
        <v>0</v>
      </c>
      <c r="B501" s="387">
        <f>'[1]משתתפים '!C501</f>
        <v>0</v>
      </c>
      <c r="C501" s="607">
        <f>'[1]משתתפים '!D501</f>
        <v>0</v>
      </c>
      <c r="D501" s="571">
        <f>'[1]משתתפים '!E501</f>
        <v>0</v>
      </c>
      <c r="E501" s="641">
        <f>'[1]משתתפים '!F501</f>
        <v>0</v>
      </c>
      <c r="F501" s="413" t="str">
        <f>'[1]משתתפים '!G501</f>
        <v>אין</v>
      </c>
      <c r="G501" s="460">
        <f>'[1]משתתפים '!H501</f>
        <v>0</v>
      </c>
    </row>
    <row r="502" spans="1:7">
      <c r="A502" s="458">
        <f>'[1]משתתפים '!B502</f>
        <v>0</v>
      </c>
      <c r="B502" s="693">
        <f>'[1]משתתפים '!C502</f>
        <v>0</v>
      </c>
      <c r="C502" s="693">
        <f>'[1]משתתפים '!D502</f>
        <v>0</v>
      </c>
      <c r="D502" s="458">
        <f>'[1]משתתפים '!E502</f>
        <v>0</v>
      </c>
      <c r="E502" s="459">
        <f>'[1]משתתפים '!F502</f>
        <v>0</v>
      </c>
      <c r="F502" s="458" t="str">
        <f>'[1]משתתפים '!G502</f>
        <v>אין</v>
      </c>
      <c r="G502" s="459">
        <f>'[1]משתתפים '!H502</f>
        <v>0</v>
      </c>
    </row>
    <row r="503" spans="1:7">
      <c r="A503" s="571">
        <f>'[1]משתתפים '!B503</f>
        <v>0</v>
      </c>
      <c r="B503" s="387">
        <f>'[1]משתתפים '!C503</f>
        <v>0</v>
      </c>
      <c r="C503" s="607">
        <f>'[1]משתתפים '!D503</f>
        <v>0</v>
      </c>
      <c r="D503" s="571">
        <f>'[1]משתתפים '!E503</f>
        <v>0</v>
      </c>
      <c r="E503" s="641">
        <f>'[1]משתתפים '!F503</f>
        <v>0</v>
      </c>
      <c r="F503" s="413" t="str">
        <f>'[1]משתתפים '!G503</f>
        <v>אין</v>
      </c>
      <c r="G503" s="460">
        <f>'[1]משתתפים '!H503</f>
        <v>0</v>
      </c>
    </row>
    <row r="504" spans="1:7">
      <c r="A504" s="572">
        <f>'[1]משתתפים '!B504</f>
        <v>0</v>
      </c>
      <c r="B504" s="387">
        <f>'[1]משתתפים '!C504</f>
        <v>0</v>
      </c>
      <c r="C504" s="606">
        <f>'[1]משתתפים '!D504</f>
        <v>0</v>
      </c>
      <c r="D504" s="571">
        <f>'[1]משתתפים '!E504</f>
        <v>0</v>
      </c>
      <c r="E504" s="571">
        <f>'[1]משתתפים '!F504</f>
        <v>0</v>
      </c>
      <c r="F504" s="413" t="str">
        <f>'[1]משתתפים '!G504</f>
        <v>אין</v>
      </c>
      <c r="G504" s="460">
        <f>'[1]משתתפים '!H504</f>
        <v>0</v>
      </c>
    </row>
    <row r="505" spans="1:7">
      <c r="A505" s="572">
        <f>'[1]משתתפים '!B505</f>
        <v>0</v>
      </c>
      <c r="B505" s="387">
        <f>'[1]משתתפים '!C505</f>
        <v>0</v>
      </c>
      <c r="C505" s="606">
        <f>'[1]משתתפים '!D505</f>
        <v>0</v>
      </c>
      <c r="D505" s="571">
        <f>'[1]משתתפים '!E505</f>
        <v>0</v>
      </c>
      <c r="E505" s="571">
        <f>'[1]משתתפים '!F505</f>
        <v>0</v>
      </c>
      <c r="F505" s="413" t="str">
        <f>'[1]משתתפים '!G505</f>
        <v>אין</v>
      </c>
      <c r="G505" s="460">
        <f>'[1]משתתפים '!H505</f>
        <v>0</v>
      </c>
    </row>
    <row r="506" spans="1:7">
      <c r="A506" s="572">
        <f>'[1]משתתפים '!B506</f>
        <v>0</v>
      </c>
      <c r="B506" s="387">
        <f>'[1]משתתפים '!C506</f>
        <v>0</v>
      </c>
      <c r="C506" s="606">
        <f>'[1]משתתפים '!D506</f>
        <v>0</v>
      </c>
      <c r="D506" s="571">
        <f>'[1]משתתפים '!E506</f>
        <v>0</v>
      </c>
      <c r="E506" s="571">
        <f>'[1]משתתפים '!F506</f>
        <v>0</v>
      </c>
      <c r="F506" s="413" t="str">
        <f>'[1]משתתפים '!G506</f>
        <v>אין</v>
      </c>
      <c r="G506" s="460">
        <f>'[1]משתתפים '!H506</f>
        <v>0</v>
      </c>
    </row>
    <row r="507" spans="1:7">
      <c r="A507" s="286">
        <f>'[1]משתתפים '!B507</f>
        <v>0</v>
      </c>
      <c r="B507" s="387">
        <f>'[1]משתתפים '!C507</f>
        <v>0</v>
      </c>
      <c r="C507" s="606">
        <f>'[1]משתתפים '!D507</f>
        <v>0</v>
      </c>
      <c r="D507" s="571">
        <f>'[1]משתתפים '!E507</f>
        <v>0</v>
      </c>
      <c r="E507" s="571">
        <f>'[1]משתתפים '!F507</f>
        <v>0</v>
      </c>
      <c r="F507" s="413" t="str">
        <f>'[1]משתתפים '!G507</f>
        <v>אין</v>
      </c>
      <c r="G507" s="460">
        <f>'[1]משתתפים '!H507</f>
        <v>0</v>
      </c>
    </row>
    <row r="508" spans="1:7">
      <c r="A508" s="286">
        <f>'[1]משתתפים '!B508</f>
        <v>0</v>
      </c>
      <c r="B508" s="387">
        <f>'[1]משתתפים '!C508</f>
        <v>0</v>
      </c>
      <c r="C508" s="606">
        <f>'[1]משתתפים '!D508</f>
        <v>0</v>
      </c>
      <c r="D508" s="571">
        <f>'[1]משתתפים '!E508</f>
        <v>0</v>
      </c>
      <c r="E508" s="571">
        <f>'[1]משתתפים '!F508</f>
        <v>0</v>
      </c>
      <c r="F508" s="413" t="str">
        <f>'[1]משתתפים '!G508</f>
        <v>אין</v>
      </c>
      <c r="G508" s="460">
        <f>'[1]משתתפים '!H508</f>
        <v>0</v>
      </c>
    </row>
    <row r="509" spans="1:7">
      <c r="A509" s="286">
        <f>'[1]משתתפים '!B509</f>
        <v>0</v>
      </c>
      <c r="B509" s="387">
        <f>'[1]משתתפים '!C509</f>
        <v>0</v>
      </c>
      <c r="C509" s="606">
        <f>'[1]משתתפים '!D509</f>
        <v>0</v>
      </c>
      <c r="D509" s="571">
        <f>'[1]משתתפים '!E509</f>
        <v>0</v>
      </c>
      <c r="E509" s="571">
        <f>'[1]משתתפים '!F509</f>
        <v>0</v>
      </c>
      <c r="F509" s="413" t="str">
        <f>'[1]משתתפים '!G509</f>
        <v>אין</v>
      </c>
      <c r="G509" s="460">
        <f>'[1]משתתפים '!H509</f>
        <v>0</v>
      </c>
    </row>
    <row r="510" spans="1:7">
      <c r="A510" s="860" t="str">
        <f>'[1]משתתפים '!B510</f>
        <v>ת.ז</v>
      </c>
      <c r="B510" s="683" t="str">
        <f>'[1]משתתפים '!C510</f>
        <v>שם השחקן</v>
      </c>
      <c r="C510" s="861" t="str">
        <f>'[1]משתתפים '!D510</f>
        <v>ת. לידה</v>
      </c>
      <c r="D510" s="862" t="str">
        <f>'[1]משתתפים '!E510</f>
        <v>מועדון</v>
      </c>
      <c r="E510" s="862" t="str">
        <f>'[1]משתתפים '!F510</f>
        <v>ת.ז</v>
      </c>
      <c r="F510" s="505" t="str">
        <f>'[1]משתתפים '!G510</f>
        <v>א. רפואי</v>
      </c>
      <c r="G510" s="855" t="str">
        <f>'[1]משתתפים '!H510</f>
        <v>ת. אישור</v>
      </c>
    </row>
    <row r="511" spans="1:7">
      <c r="A511" s="433" t="str">
        <f>'[1]משתתפים '!B511</f>
        <v>008382178</v>
      </c>
      <c r="B511" s="387" t="str">
        <f>'[1]משתתפים '!C511</f>
        <v>אהרונוב רפי</v>
      </c>
      <c r="C511" s="433" t="str">
        <f>'[1]משתתפים '!D511</f>
        <v>1942</v>
      </c>
      <c r="D511" s="433" t="str">
        <f>'[1]משתתפים '!E511</f>
        <v>פרדס חנה</v>
      </c>
      <c r="E511" s="433" t="str">
        <f>'[1]משתתפים '!F511</f>
        <v>008382178</v>
      </c>
      <c r="F511" s="413" t="str">
        <f>'[1]משתתפים '!G511</f>
        <v>יש</v>
      </c>
      <c r="G511" s="460">
        <f>'[1]משתתפים '!H511</f>
        <v>43692</v>
      </c>
    </row>
    <row r="512" spans="1:7">
      <c r="A512" s="434" t="str">
        <f>'[1]משתתפים '!B512</f>
        <v>003594959</v>
      </c>
      <c r="B512" s="387" t="str">
        <f>'[1]משתתפים '!C512</f>
        <v>בנימיני אביעזר</v>
      </c>
      <c r="C512" s="435" t="str">
        <f>'[1]משתתפים '!D512</f>
        <v>1939</v>
      </c>
      <c r="D512" s="433" t="str">
        <f>'[1]משתתפים '!E512</f>
        <v>פרדס חנה</v>
      </c>
      <c r="E512" s="435" t="str">
        <f>'[1]משתתפים '!F512</f>
        <v>003594959</v>
      </c>
      <c r="F512" s="413" t="str">
        <f>'[1]משתתפים '!G512</f>
        <v>אין</v>
      </c>
      <c r="G512" s="460">
        <f>'[1]משתתפים '!H512</f>
        <v>0</v>
      </c>
    </row>
    <row r="513" spans="1:7">
      <c r="A513" s="433" t="str">
        <f>'[1]משתתפים '!B513</f>
        <v>010605814</v>
      </c>
      <c r="B513" s="387" t="str">
        <f>'[1]משתתפים '!C513</f>
        <v>דיאמנט אברהם</v>
      </c>
      <c r="C513" s="433">
        <f>'[1]משתתפים '!D513</f>
        <v>1947</v>
      </c>
      <c r="D513" s="433" t="str">
        <f>'[1]משתתפים '!E513</f>
        <v>פרדס חנה</v>
      </c>
      <c r="E513" s="433" t="str">
        <f>'[1]משתתפים '!F513</f>
        <v>010605814</v>
      </c>
      <c r="F513" s="413" t="str">
        <f>'[1]משתתפים '!G513</f>
        <v>אין</v>
      </c>
      <c r="G513" s="460">
        <f>'[1]משתתפים '!H513</f>
        <v>0</v>
      </c>
    </row>
    <row r="514" spans="1:7">
      <c r="A514" s="435" t="str">
        <f>'[1]משתתפים '!B514</f>
        <v>005353107</v>
      </c>
      <c r="B514" s="387" t="str">
        <f>'[1]משתתפים '!C514</f>
        <v>חמי דוד</v>
      </c>
      <c r="C514" s="435" t="str">
        <f>'[1]משתתפים '!D514</f>
        <v>1947</v>
      </c>
      <c r="D514" s="433" t="str">
        <f>'[1]משתתפים '!E514</f>
        <v>פרדס חנה</v>
      </c>
      <c r="E514" s="435" t="str">
        <f>'[1]משתתפים '!F514</f>
        <v>005353107</v>
      </c>
      <c r="F514" s="413" t="str">
        <f>'[1]משתתפים '!G514</f>
        <v>אין</v>
      </c>
      <c r="G514" s="460">
        <f>'[1]משתתפים '!H514</f>
        <v>0</v>
      </c>
    </row>
    <row r="515" spans="1:7">
      <c r="A515" s="433" t="str">
        <f>'[1]משתתפים '!B515</f>
        <v>009275744</v>
      </c>
      <c r="B515" s="387" t="str">
        <f>'[1]משתתפים '!C515</f>
        <v>חמי סמדר</v>
      </c>
      <c r="C515" s="433" t="str">
        <f>'[1]משתתפים '!D515</f>
        <v>1946</v>
      </c>
      <c r="D515" s="433" t="str">
        <f>'[1]משתתפים '!E515</f>
        <v>פרדס חנה</v>
      </c>
      <c r="E515" s="433" t="str">
        <f>'[1]משתתפים '!F515</f>
        <v>009275744</v>
      </c>
      <c r="F515" s="413" t="str">
        <f>'[1]משתתפים '!G515</f>
        <v>אין</v>
      </c>
      <c r="G515" s="460">
        <f>'[1]משתתפים '!H515</f>
        <v>0</v>
      </c>
    </row>
    <row r="516" spans="1:7">
      <c r="A516" s="435" t="str">
        <f>'[1]משתתפים '!B516</f>
        <v>001224559</v>
      </c>
      <c r="B516" s="387" t="str">
        <f>'[1]משתתפים '!C516</f>
        <v>יבנה איתן</v>
      </c>
      <c r="C516" s="435" t="str">
        <f>'[1]משתתפים '!D516</f>
        <v>1947</v>
      </c>
      <c r="D516" s="433" t="str">
        <f>'[1]משתתפים '!E516</f>
        <v>פרדס חנה</v>
      </c>
      <c r="E516" s="435" t="str">
        <f>'[1]משתתפים '!F516</f>
        <v>001224559</v>
      </c>
      <c r="F516" s="413" t="str">
        <f>'[1]משתתפים '!G516</f>
        <v>אין</v>
      </c>
      <c r="G516" s="460">
        <f>'[1]משתתפים '!H516</f>
        <v>0</v>
      </c>
    </row>
    <row r="517" spans="1:7">
      <c r="A517" s="433" t="str">
        <f>'[1]משתתפים '!B517</f>
        <v>009769472</v>
      </c>
      <c r="B517" s="387" t="str">
        <f>'[1]משתתפים '!C517</f>
        <v>נטל מנחם</v>
      </c>
      <c r="C517" s="433">
        <f>'[1]משתתפים '!D517</f>
        <v>1940</v>
      </c>
      <c r="D517" s="433" t="str">
        <f>'[1]משתתפים '!E517</f>
        <v>פרדס חנה</v>
      </c>
      <c r="E517" s="433" t="str">
        <f>'[1]משתתפים '!F517</f>
        <v>009769472</v>
      </c>
      <c r="F517" s="413" t="str">
        <f>'[1]משתתפים '!G517</f>
        <v>אין</v>
      </c>
      <c r="G517" s="460">
        <f>'[1]משתתפים '!H517</f>
        <v>0</v>
      </c>
    </row>
    <row r="518" spans="1:7">
      <c r="A518" s="435" t="str">
        <f>'[1]משתתפים '!B518</f>
        <v>030800908</v>
      </c>
      <c r="B518" s="387" t="str">
        <f>'[1]משתתפים '!C518</f>
        <v>פלח שלום</v>
      </c>
      <c r="C518" s="435" t="str">
        <f>'[1]משתתפים '!D518</f>
        <v>1949</v>
      </c>
      <c r="D518" s="433" t="str">
        <f>'[1]משתתפים '!E518</f>
        <v>פרדס חנה</v>
      </c>
      <c r="E518" s="435" t="str">
        <f>'[1]משתתפים '!F518</f>
        <v>030800908</v>
      </c>
      <c r="F518" s="413" t="str">
        <f>'[1]משתתפים '!G518</f>
        <v>אין</v>
      </c>
      <c r="G518" s="460">
        <f>'[1]משתתפים '!H518</f>
        <v>0</v>
      </c>
    </row>
    <row r="519" spans="1:7">
      <c r="A519" s="433" t="str">
        <f>'[1]משתתפים '!B519</f>
        <v>041465337</v>
      </c>
      <c r="B519" s="387" t="str">
        <f>'[1]משתתפים '!C519</f>
        <v>פרחי נעמי</v>
      </c>
      <c r="C519" s="433" t="str">
        <f>'[1]משתתפים '!D519</f>
        <v>1944</v>
      </c>
      <c r="D519" s="433" t="str">
        <f>'[1]משתתפים '!E519</f>
        <v>פרדס חנה</v>
      </c>
      <c r="E519" s="433" t="str">
        <f>'[1]משתתפים '!F519</f>
        <v>041465337</v>
      </c>
      <c r="F519" s="413" t="str">
        <f>'[1]משתתפים '!G519</f>
        <v>אין</v>
      </c>
      <c r="G519" s="460">
        <f>'[1]משתתפים '!H519</f>
        <v>0</v>
      </c>
    </row>
    <row r="520" spans="1:7">
      <c r="A520" s="435" t="str">
        <f>'[1]משתתפים '!B520</f>
        <v>009802935</v>
      </c>
      <c r="B520" s="387" t="str">
        <f>'[1]משתתפים '!C520</f>
        <v>קופרברג יצחק</v>
      </c>
      <c r="C520" s="435" t="str">
        <f>'[1]משתתפים '!D520</f>
        <v>1940</v>
      </c>
      <c r="D520" s="433" t="str">
        <f>'[1]משתתפים '!E520</f>
        <v>פרדס חנה</v>
      </c>
      <c r="E520" s="435" t="str">
        <f>'[1]משתתפים '!F520</f>
        <v>009802935</v>
      </c>
      <c r="F520" s="413" t="str">
        <f>'[1]משתתפים '!G520</f>
        <v>אין</v>
      </c>
      <c r="G520" s="460">
        <f>'[1]משתתפים '!H520</f>
        <v>0</v>
      </c>
    </row>
    <row r="521" spans="1:7">
      <c r="A521" s="433" t="str">
        <f>'[1]משתתפים '!B521</f>
        <v>052120235</v>
      </c>
      <c r="B521" s="387" t="str">
        <f>'[1]משתתפים '!C521</f>
        <v>רונן אורי</v>
      </c>
      <c r="C521" s="433" t="str">
        <f>'[1]משתתפים '!D521</f>
        <v>1953</v>
      </c>
      <c r="D521" s="433" t="str">
        <f>'[1]משתתפים '!E521</f>
        <v>פרדס חנה</v>
      </c>
      <c r="E521" s="433" t="str">
        <f>'[1]משתתפים '!F521</f>
        <v>052120235</v>
      </c>
      <c r="F521" s="413" t="str">
        <f>'[1]משתתפים '!G521</f>
        <v>אין</v>
      </c>
      <c r="G521" s="460">
        <f>'[1]משתתפים '!H521</f>
        <v>0</v>
      </c>
    </row>
    <row r="522" spans="1:7">
      <c r="A522" s="435" t="str">
        <f>'[1]משתתפים '!B522</f>
        <v>054872338</v>
      </c>
      <c r="B522" s="387" t="str">
        <f>'[1]משתתפים '!C522</f>
        <v>תשובה יוסף</v>
      </c>
      <c r="C522" s="435" t="str">
        <f>'[1]משתתפים '!D522</f>
        <v>1957</v>
      </c>
      <c r="D522" s="433" t="str">
        <f>'[1]משתתפים '!E522</f>
        <v>פרדס חנה</v>
      </c>
      <c r="E522" s="435" t="str">
        <f>'[1]משתתפים '!F522</f>
        <v>054872338</v>
      </c>
      <c r="F522" s="413" t="str">
        <f>'[1]משתתפים '!G522</f>
        <v>אין</v>
      </c>
      <c r="G522" s="460">
        <f>'[1]משתתפים '!H522</f>
        <v>0</v>
      </c>
    </row>
    <row r="523" spans="1:7">
      <c r="A523" s="433">
        <f>'[1]משתתפים '!B523</f>
        <v>0</v>
      </c>
      <c r="B523" s="387">
        <f>'[1]משתתפים '!C523</f>
        <v>0</v>
      </c>
      <c r="C523" s="433">
        <f>'[1]משתתפים '!D523</f>
        <v>0</v>
      </c>
      <c r="D523" s="433" t="str">
        <f>'[1]משתתפים '!E523</f>
        <v>פרדס חנה</v>
      </c>
      <c r="E523" s="433">
        <f>'[1]משתתפים '!F523</f>
        <v>0</v>
      </c>
      <c r="F523" s="413" t="str">
        <f>'[1]משתתפים '!G523</f>
        <v>אין</v>
      </c>
      <c r="G523" s="460">
        <f>'[1]משתתפים '!H523</f>
        <v>0</v>
      </c>
    </row>
    <row r="524" spans="1:7">
      <c r="A524" s="435">
        <f>'[1]משתתפים '!B524</f>
        <v>0</v>
      </c>
      <c r="B524" s="387">
        <f>'[1]משתתפים '!C524</f>
        <v>0</v>
      </c>
      <c r="C524" s="435">
        <f>'[1]משתתפים '!D524</f>
        <v>0</v>
      </c>
      <c r="D524" s="433" t="str">
        <f>'[1]משתתפים '!E524</f>
        <v>פרדס חנה</v>
      </c>
      <c r="E524" s="435">
        <f>'[1]משתתפים '!F524</f>
        <v>0</v>
      </c>
      <c r="F524" s="413" t="str">
        <f>'[1]משתתפים '!G524</f>
        <v>אין</v>
      </c>
      <c r="G524" s="460">
        <f>'[1]משתתפים '!H524</f>
        <v>0</v>
      </c>
    </row>
    <row r="525" spans="1:7">
      <c r="A525" s="435">
        <f>'[1]משתתפים '!B525</f>
        <v>0</v>
      </c>
      <c r="B525" s="387">
        <f>'[1]משתתפים '!C525</f>
        <v>0</v>
      </c>
      <c r="C525" s="435">
        <f>'[1]משתתפים '!D525</f>
        <v>0</v>
      </c>
      <c r="D525" s="736">
        <f>'[1]משתתפים '!E525</f>
        <v>0</v>
      </c>
      <c r="E525" s="435">
        <f>'[1]משתתפים '!F525</f>
        <v>0</v>
      </c>
      <c r="F525" s="413" t="str">
        <f>'[1]משתתפים '!G525</f>
        <v>אין</v>
      </c>
      <c r="G525" s="460">
        <f>'[1]משתתפים '!H525</f>
        <v>0</v>
      </c>
    </row>
    <row r="526" spans="1:7">
      <c r="A526" s="435">
        <f>'[1]משתתפים '!B526</f>
        <v>0</v>
      </c>
      <c r="B526" s="387">
        <f>'[1]משתתפים '!C526</f>
        <v>0</v>
      </c>
      <c r="C526" s="435">
        <f>'[1]משתתפים '!D526</f>
        <v>0</v>
      </c>
      <c r="D526" s="736">
        <f>'[1]משתתפים '!E526</f>
        <v>0</v>
      </c>
      <c r="E526" s="435">
        <f>'[1]משתתפים '!F526</f>
        <v>0</v>
      </c>
      <c r="F526" s="413" t="str">
        <f>'[1]משתתפים '!G526</f>
        <v>אין</v>
      </c>
      <c r="G526" s="460">
        <f>'[1]משתתפים '!H526</f>
        <v>0</v>
      </c>
    </row>
    <row r="527" spans="1:7">
      <c r="A527" s="415">
        <f>'[1]משתתפים '!B527</f>
        <v>0</v>
      </c>
      <c r="B527" s="387">
        <f>'[1]משתתפים '!C527</f>
        <v>0</v>
      </c>
      <c r="C527" s="415">
        <f>'[1]משתתפים '!D527</f>
        <v>0</v>
      </c>
      <c r="D527" s="736">
        <f>'[1]משתתפים '!E527</f>
        <v>0</v>
      </c>
      <c r="E527" s="415">
        <f>'[1]משתתפים '!F527</f>
        <v>0</v>
      </c>
      <c r="F527" s="413" t="str">
        <f>'[1]משתתפים '!G527</f>
        <v>אין</v>
      </c>
      <c r="G527" s="460">
        <f>'[1]משתתפים '!H527</f>
        <v>0</v>
      </c>
    </row>
    <row r="528" spans="1:7">
      <c r="A528" s="435">
        <f>'[1]משתתפים '!B528</f>
        <v>0</v>
      </c>
      <c r="B528" s="387">
        <f>'[1]משתתפים '!C528</f>
        <v>0</v>
      </c>
      <c r="C528" s="435">
        <f>'[1]משתתפים '!D528</f>
        <v>0</v>
      </c>
      <c r="D528" s="736">
        <f>'[1]משתתפים '!E528</f>
        <v>0</v>
      </c>
      <c r="E528" s="435">
        <f>'[1]משתתפים '!F528</f>
        <v>0</v>
      </c>
      <c r="F528" s="413" t="str">
        <f>'[1]משתתפים '!G528</f>
        <v>אין</v>
      </c>
      <c r="G528" s="460">
        <f>'[1]משתתפים '!H528</f>
        <v>0</v>
      </c>
    </row>
    <row r="529" spans="1:7">
      <c r="A529" s="433">
        <f>'[1]משתתפים '!B529</f>
        <v>0</v>
      </c>
      <c r="B529" s="387">
        <f>'[1]משתתפים '!C529</f>
        <v>0</v>
      </c>
      <c r="C529" s="433">
        <f>'[1]משתתפים '!D529</f>
        <v>0</v>
      </c>
      <c r="D529" s="735">
        <f>'[1]משתתפים '!E529</f>
        <v>0</v>
      </c>
      <c r="E529" s="433">
        <f>'[1]משתתפים '!F529</f>
        <v>0</v>
      </c>
      <c r="F529" s="413" t="str">
        <f>'[1]משתתפים '!G529</f>
        <v>אין</v>
      </c>
      <c r="G529" s="460">
        <f>'[1]משתתפים '!H529</f>
        <v>0</v>
      </c>
    </row>
    <row r="530" spans="1:7">
      <c r="A530" s="435">
        <f>'[1]משתתפים '!B530</f>
        <v>0</v>
      </c>
      <c r="B530" s="387">
        <f>'[1]משתתפים '!C530</f>
        <v>0</v>
      </c>
      <c r="C530" s="435">
        <f>'[1]משתתפים '!D530</f>
        <v>0</v>
      </c>
      <c r="D530" s="736">
        <f>'[1]משתתפים '!E530</f>
        <v>0</v>
      </c>
      <c r="E530" s="435">
        <f>'[1]משתתפים '!F530</f>
        <v>0</v>
      </c>
      <c r="F530" s="413" t="str">
        <f>'[1]משתתפים '!G530</f>
        <v>יש</v>
      </c>
      <c r="G530" s="460">
        <f>'[1]משתתפים '!H530</f>
        <v>43692</v>
      </c>
    </row>
    <row r="531" spans="1:7">
      <c r="A531" s="433">
        <f>'[1]משתתפים '!B531</f>
        <v>0</v>
      </c>
      <c r="B531" s="387">
        <f>'[1]משתתפים '!C531</f>
        <v>0</v>
      </c>
      <c r="C531" s="433">
        <f>'[1]משתתפים '!D531</f>
        <v>0</v>
      </c>
      <c r="D531" s="736">
        <f>'[1]משתתפים '!E531</f>
        <v>0</v>
      </c>
      <c r="E531" s="433">
        <f>'[1]משתתפים '!F531</f>
        <v>0</v>
      </c>
      <c r="F531" s="413" t="str">
        <f>'[1]משתתפים '!G531</f>
        <v>אין</v>
      </c>
      <c r="G531" s="460">
        <f>'[1]משתתפים '!H531</f>
        <v>0</v>
      </c>
    </row>
    <row r="532" spans="1:7">
      <c r="A532" s="435">
        <f>'[1]משתתפים '!B532</f>
        <v>0</v>
      </c>
      <c r="B532" s="387">
        <f>'[1]משתתפים '!C532</f>
        <v>0</v>
      </c>
      <c r="C532" s="435">
        <f>'[1]משתתפים '!D532</f>
        <v>0</v>
      </c>
      <c r="D532" s="736">
        <f>'[1]משתתפים '!E532</f>
        <v>0</v>
      </c>
      <c r="E532" s="435">
        <f>'[1]משתתפים '!F532</f>
        <v>0</v>
      </c>
      <c r="F532" s="413" t="str">
        <f>'[1]משתתפים '!G532</f>
        <v>אין</v>
      </c>
      <c r="G532" s="460">
        <f>'[1]משתתפים '!H532</f>
        <v>0</v>
      </c>
    </row>
    <row r="533" spans="1:7">
      <c r="A533" s="863" t="str">
        <f>'[1]משתתפים '!B533</f>
        <v>ת.ז</v>
      </c>
      <c r="B533" s="683" t="str">
        <f>'[1]משתתפים '!C533</f>
        <v>שם השחקן</v>
      </c>
      <c r="C533" s="863" t="str">
        <f>'[1]משתתפים '!D533</f>
        <v>ת. לידה</v>
      </c>
      <c r="D533" s="687" t="str">
        <f>'[1]משתתפים '!E533</f>
        <v>מועדון</v>
      </c>
      <c r="E533" s="863" t="str">
        <f>'[1]משתתפים '!F533</f>
        <v>ת.ז</v>
      </c>
      <c r="F533" s="505" t="str">
        <f>'[1]משתתפים '!G533</f>
        <v>א. רפואי</v>
      </c>
      <c r="G533" s="855" t="str">
        <f>'[1]משתתפים '!H533</f>
        <v>ת. אישור</v>
      </c>
    </row>
    <row r="534" spans="1:7">
      <c r="A534" s="435" t="str">
        <f>'[1]משתתפים '!B534</f>
        <v>048844658</v>
      </c>
      <c r="B534" s="387" t="str">
        <f>'[1]משתתפים '!C534</f>
        <v>אוסי זכי</v>
      </c>
      <c r="C534" s="435">
        <f>'[1]משתתפים '!D534</f>
        <v>1950</v>
      </c>
      <c r="D534" s="736" t="str">
        <f>'[1]משתתפים '!E534</f>
        <v>פרדסיה</v>
      </c>
      <c r="E534" s="435" t="str">
        <f>'[1]משתתפים '!F534</f>
        <v>048844658</v>
      </c>
      <c r="F534" s="413" t="str">
        <f>'[1]משתתפים '!G534</f>
        <v>אין</v>
      </c>
      <c r="G534" s="460">
        <f>'[1]משתתפים '!H534</f>
        <v>0</v>
      </c>
    </row>
    <row r="535" spans="1:7">
      <c r="A535" s="433" t="str">
        <f>'[1]משתתפים '!B535</f>
        <v>052934049</v>
      </c>
      <c r="B535" s="387" t="str">
        <f>'[1]משתתפים '!C535</f>
        <v>אוסי מרגלית</v>
      </c>
      <c r="C535" s="433">
        <f>'[1]משתתפים '!D535</f>
        <v>1954</v>
      </c>
      <c r="D535" s="735" t="str">
        <f>'[1]משתתפים '!E535</f>
        <v>פרדסיה</v>
      </c>
      <c r="E535" s="433" t="str">
        <f>'[1]משתתפים '!F535</f>
        <v>052934049</v>
      </c>
      <c r="F535" s="413" t="str">
        <f>'[1]משתתפים '!G535</f>
        <v>אין</v>
      </c>
      <c r="G535" s="460">
        <f>'[1]משתתפים '!H535</f>
        <v>0</v>
      </c>
    </row>
    <row r="536" spans="1:7">
      <c r="A536" s="435" t="str">
        <f>'[1]משתתפים '!B536</f>
        <v>055021703</v>
      </c>
      <c r="B536" s="387" t="str">
        <f>'[1]משתתפים '!C536</f>
        <v>בירן יוני</v>
      </c>
      <c r="C536" s="435">
        <f>'[1]משתתפים '!D536</f>
        <v>1957</v>
      </c>
      <c r="D536" s="736" t="str">
        <f>'[1]משתתפים '!E536</f>
        <v>פרדסיה</v>
      </c>
      <c r="E536" s="435" t="str">
        <f>'[1]משתתפים '!F536</f>
        <v>055021703</v>
      </c>
      <c r="F536" s="413" t="str">
        <f>'[1]משתתפים '!G536</f>
        <v>אין</v>
      </c>
      <c r="G536" s="460">
        <f>'[1]משתתפים '!H536</f>
        <v>0</v>
      </c>
    </row>
    <row r="537" spans="1:7">
      <c r="A537" s="433" t="str">
        <f>'[1]משתתפים '!B537</f>
        <v>052898517</v>
      </c>
      <c r="B537" s="387" t="str">
        <f>'[1]משתתפים '!C537</f>
        <v>בן דרור אלי</v>
      </c>
      <c r="C537" s="433">
        <f>'[1]משתתפים '!D537</f>
        <v>1954</v>
      </c>
      <c r="D537" s="736" t="str">
        <f>'[1]משתתפים '!E537</f>
        <v>פרדסיה</v>
      </c>
      <c r="E537" s="433" t="str">
        <f>'[1]משתתפים '!F537</f>
        <v>052898517</v>
      </c>
      <c r="F537" s="413" t="str">
        <f>'[1]משתתפים '!G537</f>
        <v>אין</v>
      </c>
      <c r="G537" s="460">
        <f>'[1]משתתפים '!H537</f>
        <v>0</v>
      </c>
    </row>
    <row r="538" spans="1:7">
      <c r="A538" s="435" t="str">
        <f>'[1]משתתפים '!B538</f>
        <v>030068613</v>
      </c>
      <c r="B538" s="387" t="str">
        <f>'[1]משתתפים '!C538</f>
        <v>בשארי עוזי</v>
      </c>
      <c r="C538" s="435">
        <f>'[1]משתתפים '!D538</f>
        <v>1949</v>
      </c>
      <c r="D538" s="736" t="str">
        <f>'[1]משתתפים '!E538</f>
        <v>פרדסיה</v>
      </c>
      <c r="E538" s="435" t="str">
        <f>'[1]משתתפים '!F538</f>
        <v>030068613</v>
      </c>
      <c r="F538" s="413" t="str">
        <f>'[1]משתתפים '!G538</f>
        <v>אין</v>
      </c>
      <c r="G538" s="460">
        <f>'[1]משתתפים '!H538</f>
        <v>0</v>
      </c>
    </row>
    <row r="539" spans="1:7">
      <c r="A539" s="433" t="str">
        <f>'[1]משתתפים '!B539</f>
        <v>037336864</v>
      </c>
      <c r="B539" s="387" t="str">
        <f>'[1]משתתפים '!C539</f>
        <v>בשארי עמית</v>
      </c>
      <c r="C539" s="433">
        <f>'[1]משתתפים '!D539</f>
        <v>1980</v>
      </c>
      <c r="D539" s="736" t="str">
        <f>'[1]משתתפים '!E539</f>
        <v>פרדסיה</v>
      </c>
      <c r="E539" s="433" t="str">
        <f>'[1]משתתפים '!F539</f>
        <v>037336864</v>
      </c>
      <c r="F539" s="413" t="str">
        <f>'[1]משתתפים '!G539</f>
        <v>אין</v>
      </c>
      <c r="G539" s="460">
        <f>'[1]משתתפים '!H539</f>
        <v>0</v>
      </c>
    </row>
    <row r="540" spans="1:7">
      <c r="A540" s="435" t="str">
        <f>'[1]משתתפים '!B540</f>
        <v>050840057</v>
      </c>
      <c r="B540" s="387" t="str">
        <f>'[1]משתתפים '!C540</f>
        <v>בשארי תמי</v>
      </c>
      <c r="C540" s="435">
        <f>'[1]משתתפים '!D540</f>
        <v>1951</v>
      </c>
      <c r="D540" s="736" t="str">
        <f>'[1]משתתפים '!E540</f>
        <v>פרדסיה</v>
      </c>
      <c r="E540" s="435" t="str">
        <f>'[1]משתתפים '!F540</f>
        <v>050840057</v>
      </c>
      <c r="F540" s="413" t="str">
        <f>'[1]משתתפים '!G540</f>
        <v>אין</v>
      </c>
      <c r="G540" s="460">
        <f>'[1]משתתפים '!H540</f>
        <v>0</v>
      </c>
    </row>
    <row r="541" spans="1:7">
      <c r="A541" s="433" t="str">
        <f>'[1]משתתפים '!B541</f>
        <v>050857895</v>
      </c>
      <c r="B541" s="387" t="str">
        <f>'[1]משתתפים '!C541</f>
        <v>הינדי מאיר</v>
      </c>
      <c r="C541" s="433">
        <f>'[1]משתתפים '!D541</f>
        <v>1951</v>
      </c>
      <c r="D541" s="735" t="str">
        <f>'[1]משתתפים '!E541</f>
        <v>פרדסיה</v>
      </c>
      <c r="E541" s="433" t="str">
        <f>'[1]משתתפים '!F541</f>
        <v>050857895</v>
      </c>
      <c r="F541" s="413" t="str">
        <f>'[1]משתתפים '!G541</f>
        <v>אין</v>
      </c>
      <c r="G541" s="460">
        <f>'[1]משתתפים '!H541</f>
        <v>0</v>
      </c>
    </row>
    <row r="542" spans="1:7">
      <c r="A542" s="433" t="str">
        <f>'[1]משתתפים '!B542</f>
        <v>014684963</v>
      </c>
      <c r="B542" s="387" t="str">
        <f>'[1]משתתפים '!C542</f>
        <v>הירש בני</v>
      </c>
      <c r="C542" s="433">
        <f>'[1]משתתפים '!D542</f>
        <v>1965</v>
      </c>
      <c r="D542" s="736" t="str">
        <f>'[1]משתתפים '!E542</f>
        <v>פרדסיה</v>
      </c>
      <c r="E542" s="433" t="str">
        <f>'[1]משתתפים '!F542</f>
        <v>014684963</v>
      </c>
      <c r="F542" s="413" t="str">
        <f>'[1]משתתפים '!G542</f>
        <v>אין</v>
      </c>
      <c r="G542" s="460">
        <f>'[1]משתתפים '!H542</f>
        <v>0</v>
      </c>
    </row>
    <row r="543" spans="1:7">
      <c r="A543" s="433">
        <f>'[1]משתתפים '!B543</f>
        <v>14684971</v>
      </c>
      <c r="B543" s="387" t="str">
        <f>'[1]משתתפים '!C543</f>
        <v>הירש דני</v>
      </c>
      <c r="C543" s="433">
        <f>'[1]משתתפים '!D543</f>
        <v>1962</v>
      </c>
      <c r="D543" s="736" t="str">
        <f>'[1]משתתפים '!E543</f>
        <v>פרדסיה</v>
      </c>
      <c r="E543" s="433">
        <f>'[1]משתתפים '!F543</f>
        <v>14684971</v>
      </c>
      <c r="F543" s="413" t="str">
        <f>'[1]משתתפים '!G543</f>
        <v>אין</v>
      </c>
      <c r="G543" s="460">
        <f>'[1]משתתפים '!H543</f>
        <v>0</v>
      </c>
    </row>
    <row r="544" spans="1:7">
      <c r="A544" s="433" t="str">
        <f>'[1]משתתפים '!B544</f>
        <v>022518575</v>
      </c>
      <c r="B544" s="387" t="str">
        <f>'[1]משתתפים '!C544</f>
        <v>טוגנדהפט שולי</v>
      </c>
      <c r="C544" s="433">
        <f>'[1]משתתפים '!D544</f>
        <v>1960</v>
      </c>
      <c r="D544" s="736" t="str">
        <f>'[1]משתתפים '!E544</f>
        <v>פרדסיה</v>
      </c>
      <c r="E544" s="433" t="str">
        <f>'[1]משתתפים '!F544</f>
        <v>022518575</v>
      </c>
      <c r="F544" s="413" t="str">
        <f>'[1]משתתפים '!G544</f>
        <v>אין</v>
      </c>
      <c r="G544" s="460">
        <f>'[1]משתתפים '!H544</f>
        <v>0</v>
      </c>
    </row>
    <row r="545" spans="1:7">
      <c r="A545" s="433" t="str">
        <f>'[1]משתתפים '!B545</f>
        <v>042408930</v>
      </c>
      <c r="B545" s="387" t="str">
        <f>'[1]משתתפים '!C545</f>
        <v>יוסף ששון</v>
      </c>
      <c r="C545" s="436">
        <f>'[1]משתתפים '!D545</f>
        <v>1947</v>
      </c>
      <c r="D545" s="736" t="str">
        <f>'[1]משתתפים '!E545</f>
        <v>פרדסיה</v>
      </c>
      <c r="E545" s="436" t="str">
        <f>'[1]משתתפים '!F545</f>
        <v>042408930</v>
      </c>
      <c r="F545" s="413" t="str">
        <f>'[1]משתתפים '!G545</f>
        <v>אין</v>
      </c>
      <c r="G545" s="460">
        <f>'[1]משתתפים '!H545</f>
        <v>0</v>
      </c>
    </row>
    <row r="546" spans="1:7">
      <c r="A546" s="152" t="str">
        <f>'[1]משתתפים '!B546</f>
        <v>041583998</v>
      </c>
      <c r="B546" s="387" t="str">
        <f>'[1]משתתפים '!C546</f>
        <v>יפת נעומי</v>
      </c>
      <c r="C546" s="152">
        <f>'[1]משתתפים '!D546</f>
        <v>1948</v>
      </c>
      <c r="D546" s="736" t="str">
        <f>'[1]משתתפים '!E546</f>
        <v>פרדסיה</v>
      </c>
      <c r="E546" s="307" t="str">
        <f>'[1]משתתפים '!F546</f>
        <v>041583998</v>
      </c>
      <c r="F546" s="413" t="str">
        <f>'[1]משתתפים '!G546</f>
        <v>אין</v>
      </c>
      <c r="G546" s="460">
        <f>'[1]משתתפים '!H546</f>
        <v>0</v>
      </c>
    </row>
    <row r="547" spans="1:7">
      <c r="A547" s="573" t="str">
        <f>'[1]משתתפים '!B547</f>
        <v>003457462</v>
      </c>
      <c r="B547" s="387" t="str">
        <f>'[1]משתתפים '!C547</f>
        <v>יפת ראובן</v>
      </c>
      <c r="C547" s="573">
        <f>'[1]משתתפים '!D547</f>
        <v>1946</v>
      </c>
      <c r="D547" s="735" t="str">
        <f>'[1]משתתפים '!E547</f>
        <v>פרדסיה</v>
      </c>
      <c r="E547" s="286" t="str">
        <f>'[1]משתתפים '!F547</f>
        <v>003457462</v>
      </c>
      <c r="F547" s="413" t="str">
        <f>'[1]משתתפים '!G547</f>
        <v>אין</v>
      </c>
      <c r="G547" s="460">
        <f>'[1]משתתפים '!H547</f>
        <v>0</v>
      </c>
    </row>
    <row r="548" spans="1:7">
      <c r="A548" s="165" t="str">
        <f>'[1]משתתפים '!B548</f>
        <v>069967255</v>
      </c>
      <c r="B548" s="387" t="str">
        <f>'[1]משתתפים '!C548</f>
        <v>כהן זנו</v>
      </c>
      <c r="C548" s="609">
        <f>'[1]משתתפים '!D548</f>
        <v>1949</v>
      </c>
      <c r="D548" s="736" t="str">
        <f>'[1]משתתפים '!E548</f>
        <v>פרדסיה</v>
      </c>
      <c r="E548" s="107" t="str">
        <f>'[1]משתתפים '!F548</f>
        <v>069967255</v>
      </c>
      <c r="F548" s="413" t="str">
        <f>'[1]משתתפים '!G548</f>
        <v>אין</v>
      </c>
      <c r="G548" s="460">
        <f>'[1]משתתפים '!H548</f>
        <v>0</v>
      </c>
    </row>
    <row r="549" spans="1:7">
      <c r="A549" s="422" t="str">
        <f>'[1]משתתפים '!B549</f>
        <v>000308825</v>
      </c>
      <c r="B549" s="387" t="str">
        <f>'[1]משתתפים '!C549</f>
        <v>לוי יעל</v>
      </c>
      <c r="C549" s="735">
        <f>'[1]משתתפים '!D549</f>
        <v>1946</v>
      </c>
      <c r="D549" s="736" t="str">
        <f>'[1]משתתפים '!E549</f>
        <v>פרדסיה</v>
      </c>
      <c r="E549" s="735" t="str">
        <f>'[1]משתתפים '!F549</f>
        <v>000308825</v>
      </c>
      <c r="F549" s="413" t="str">
        <f>'[1]משתתפים '!G549</f>
        <v>אין</v>
      </c>
      <c r="G549" s="460">
        <f>'[1]משתתפים '!H549</f>
        <v>0</v>
      </c>
    </row>
    <row r="550" spans="1:7">
      <c r="A550" s="431" t="str">
        <f>'[1]משתתפים '!B550</f>
        <v>005801444</v>
      </c>
      <c r="B550" s="387" t="str">
        <f>'[1]משתתפים '!C550</f>
        <v>נורדמן יעקב</v>
      </c>
      <c r="C550" s="736">
        <f>'[1]משתתפים '!D550</f>
        <v>1947</v>
      </c>
      <c r="D550" s="736" t="str">
        <f>'[1]משתתפים '!E550</f>
        <v>פרדסיה</v>
      </c>
      <c r="E550" s="736" t="str">
        <f>'[1]משתתפים '!F550</f>
        <v>005801444</v>
      </c>
      <c r="F550" s="413" t="str">
        <f>'[1]משתתפים '!G550</f>
        <v>אין</v>
      </c>
      <c r="G550" s="460">
        <f>'[1]משתתפים '!H550</f>
        <v>0</v>
      </c>
    </row>
    <row r="551" spans="1:7">
      <c r="A551" s="431">
        <f>'[1]משתתפים '!B551</f>
        <v>208548214</v>
      </c>
      <c r="B551" s="387" t="str">
        <f>'[1]משתתפים '!C551</f>
        <v>ניסים אביב</v>
      </c>
      <c r="C551" s="736">
        <f>'[1]משתתפים '!D551</f>
        <v>1997</v>
      </c>
      <c r="D551" s="736" t="str">
        <f>'[1]משתתפים '!E551</f>
        <v>פרדסיה</v>
      </c>
      <c r="E551" s="736">
        <f>'[1]משתתפים '!F551</f>
        <v>208548214</v>
      </c>
      <c r="F551" s="413" t="str">
        <f>'[1]משתתפים '!G551</f>
        <v>אין</v>
      </c>
      <c r="G551" s="460">
        <f>'[1]משתתפים '!H551</f>
        <v>0</v>
      </c>
    </row>
    <row r="552" spans="1:7">
      <c r="A552" s="431">
        <f>'[1]משתתפים '!B552</f>
        <v>325015279</v>
      </c>
      <c r="B552" s="387" t="str">
        <f>'[1]משתתפים '!C552</f>
        <v>ניסים דולב</v>
      </c>
      <c r="C552" s="736">
        <f>'[1]משתתפים '!D552</f>
        <v>2002</v>
      </c>
      <c r="D552" s="736" t="str">
        <f>'[1]משתתפים '!E552</f>
        <v>פרדסיה ד.צ</v>
      </c>
      <c r="E552" s="736">
        <f>'[1]משתתפים '!F552</f>
        <v>325015279</v>
      </c>
      <c r="F552" s="413" t="str">
        <f>'[1]משתתפים '!G552</f>
        <v>אין</v>
      </c>
      <c r="G552" s="460">
        <f>'[1]משתתפים '!H552</f>
        <v>0</v>
      </c>
    </row>
    <row r="553" spans="1:7">
      <c r="A553" s="431" t="str">
        <f>'[1]משתתפים '!B553</f>
        <v>012816062</v>
      </c>
      <c r="B553" s="387" t="str">
        <f>'[1]משתתפים '!C553</f>
        <v>ניסים דניאל</v>
      </c>
      <c r="C553" s="736">
        <f>'[1]משתתפים '!D553</f>
        <v>1962</v>
      </c>
      <c r="D553" s="736" t="str">
        <f>'[1]משתתפים '!E553</f>
        <v>פרדסיה</v>
      </c>
      <c r="E553" s="736" t="str">
        <f>'[1]משתתפים '!F553</f>
        <v>012816062</v>
      </c>
      <c r="F553" s="413" t="str">
        <f>'[1]משתתפים '!G553</f>
        <v>אין</v>
      </c>
      <c r="G553" s="460">
        <f>'[1]משתתפים '!H553</f>
        <v>0</v>
      </c>
    </row>
    <row r="554" spans="1:7">
      <c r="A554" s="504" t="str">
        <f>'[1]משתתפים '!B554</f>
        <v>311241392</v>
      </c>
      <c r="B554" s="387" t="str">
        <f>'[1]משתתפים '!C554</f>
        <v>ניסים מאור</v>
      </c>
      <c r="C554" s="504">
        <f>'[1]משתתפים '!D554</f>
        <v>1993</v>
      </c>
      <c r="D554" s="735" t="str">
        <f>'[1]משתתפים '!E554</f>
        <v>פרדסיה</v>
      </c>
      <c r="E554" s="504" t="str">
        <f>'[1]משתתפים '!F554</f>
        <v>311241392</v>
      </c>
      <c r="F554" s="505" t="str">
        <f>'[1]משתתפים '!G554</f>
        <v>אין</v>
      </c>
      <c r="G554" s="460">
        <f>'[1]משתתפים '!H554</f>
        <v>0</v>
      </c>
    </row>
    <row r="555" spans="1:7">
      <c r="A555" s="431" t="str">
        <f>'[1]משתתפים '!B555</f>
        <v>055595151</v>
      </c>
      <c r="B555" s="387" t="str">
        <f>'[1]משתתפים '!C555</f>
        <v>סירי אבנר</v>
      </c>
      <c r="C555" s="736">
        <f>'[1]משתתפים '!D555</f>
        <v>1958</v>
      </c>
      <c r="D555" s="736" t="str">
        <f>'[1]משתתפים '!E555</f>
        <v>פרדסיה</v>
      </c>
      <c r="E555" s="736" t="str">
        <f>'[1]משתתפים '!F555</f>
        <v>055595151</v>
      </c>
      <c r="F555" s="413" t="str">
        <f>'[1]משתתפים '!G555</f>
        <v>אין</v>
      </c>
      <c r="G555" s="460">
        <f>'[1]משתתפים '!H555</f>
        <v>0</v>
      </c>
    </row>
    <row r="556" spans="1:7">
      <c r="A556" s="431" t="str">
        <f>'[1]משתתפים '!B556</f>
        <v>050640598</v>
      </c>
      <c r="B556" s="387" t="str">
        <f>'[1]משתתפים '!C556</f>
        <v>סירי מאיר</v>
      </c>
      <c r="C556" s="736">
        <f>'[1]משתתפים '!D556</f>
        <v>1952</v>
      </c>
      <c r="D556" s="736" t="str">
        <f>'[1]משתתפים '!E556</f>
        <v>פרדסיה</v>
      </c>
      <c r="E556" s="736" t="str">
        <f>'[1]משתתפים '!F556</f>
        <v>050640598</v>
      </c>
      <c r="F556" s="413" t="str">
        <f>'[1]משתתפים '!G556</f>
        <v>אין</v>
      </c>
      <c r="G556" s="460">
        <f>'[1]משתתפים '!H556</f>
        <v>0</v>
      </c>
    </row>
    <row r="557" spans="1:7">
      <c r="A557" s="422" t="str">
        <f>'[1]משתתפים '!B557</f>
        <v>053978110</v>
      </c>
      <c r="B557" s="387" t="str">
        <f>'[1]משתתפים '!C557</f>
        <v>סירי משה</v>
      </c>
      <c r="C557" s="735">
        <f>'[1]משתתפים '!D557</f>
        <v>1956</v>
      </c>
      <c r="D557" s="736" t="str">
        <f>'[1]משתתפים '!E557</f>
        <v>פרדסיה</v>
      </c>
      <c r="E557" s="735" t="str">
        <f>'[1]משתתפים '!F557</f>
        <v>053978110</v>
      </c>
      <c r="F557" s="413" t="str">
        <f>'[1]משתתפים '!G557</f>
        <v>אין</v>
      </c>
      <c r="G557" s="460">
        <f>'[1]משתתפים '!H557</f>
        <v>0</v>
      </c>
    </row>
    <row r="558" spans="1:7">
      <c r="A558" s="431" t="str">
        <f>'[1]משתתפים '!B558</f>
        <v>043026723</v>
      </c>
      <c r="B558" s="387" t="str">
        <f>'[1]משתתפים '!C558</f>
        <v>סירי סיון</v>
      </c>
      <c r="C558" s="736">
        <f>'[1]משתתפים '!D558</f>
        <v>1983</v>
      </c>
      <c r="D558" s="736" t="str">
        <f>'[1]משתתפים '!E558</f>
        <v>פרדסיה</v>
      </c>
      <c r="E558" s="736" t="str">
        <f>'[1]משתתפים '!F558</f>
        <v>043026723</v>
      </c>
      <c r="F558" s="413" t="str">
        <f>'[1]משתתפים '!G558</f>
        <v>אין</v>
      </c>
      <c r="G558" s="460">
        <f>'[1]משתתפים '!H558</f>
        <v>0</v>
      </c>
    </row>
    <row r="559" spans="1:7">
      <c r="A559" s="574" t="str">
        <f>'[1]משתתפים '!B559</f>
        <v>031469240</v>
      </c>
      <c r="B559" s="387" t="str">
        <f>'[1]משתתפים '!C559</f>
        <v>סירי ערן</v>
      </c>
      <c r="C559" s="735">
        <f>'[1]משתתפים '!D559</f>
        <v>1979</v>
      </c>
      <c r="D559" s="735" t="str">
        <f>'[1]משתתפים '!E559</f>
        <v>פרדסיה</v>
      </c>
      <c r="E559" s="735" t="str">
        <f>'[1]משתתפים '!F559</f>
        <v>031469240</v>
      </c>
      <c r="F559" s="413" t="str">
        <f>'[1]משתתפים '!G559</f>
        <v>אין</v>
      </c>
      <c r="G559" s="460">
        <f>'[1]משתתפים '!H559</f>
        <v>0</v>
      </c>
    </row>
    <row r="560" spans="1:7">
      <c r="A560" s="575" t="str">
        <f>'[1]משתתפים '!B560</f>
        <v>014684997</v>
      </c>
      <c r="B560" s="387" t="str">
        <f>'[1]משתתפים '!C560</f>
        <v>סירי רחל</v>
      </c>
      <c r="C560" s="736">
        <f>'[1]משתתפים '!D560</f>
        <v>1959</v>
      </c>
      <c r="D560" s="736" t="str">
        <f>'[1]משתתפים '!E560</f>
        <v>פרדסיה</v>
      </c>
      <c r="E560" s="736" t="str">
        <f>'[1]משתתפים '!F560</f>
        <v>014684997</v>
      </c>
      <c r="F560" s="413" t="str">
        <f>'[1]משתתפים '!G560</f>
        <v>אין</v>
      </c>
      <c r="G560" s="460">
        <f>'[1]משתתפים '!H560</f>
        <v>0</v>
      </c>
    </row>
    <row r="561" spans="1:7">
      <c r="A561" s="574" t="str">
        <f>'[1]משתתפים '!B561</f>
        <v>036780179</v>
      </c>
      <c r="B561" s="387" t="str">
        <f>'[1]משתתפים '!C561</f>
        <v>סירי שגית</v>
      </c>
      <c r="C561" s="735">
        <f>'[1]משתתפים '!D561</f>
        <v>1985</v>
      </c>
      <c r="D561" s="735" t="str">
        <f>'[1]משתתפים '!E561</f>
        <v>פרדסיה</v>
      </c>
      <c r="E561" s="735" t="str">
        <f>'[1]משתתפים '!F561</f>
        <v>036780179</v>
      </c>
      <c r="F561" s="413" t="str">
        <f>'[1]משתתפים '!G561</f>
        <v>אין</v>
      </c>
      <c r="G561" s="460">
        <f>'[1]משתתפים '!H561</f>
        <v>0</v>
      </c>
    </row>
    <row r="562" spans="1:7">
      <c r="A562" s="575" t="str">
        <f>'[1]משתתפים '!B562</f>
        <v>315157032</v>
      </c>
      <c r="B562" s="387" t="str">
        <f>'[1]משתתפים '!C562</f>
        <v>פיטוסי אנאאל</v>
      </c>
      <c r="C562" s="736">
        <f>'[1]משתתפים '!D562</f>
        <v>1999</v>
      </c>
      <c r="D562" s="736" t="str">
        <f>'[1]משתתפים '!E562</f>
        <v>פרדסיה</v>
      </c>
      <c r="E562" s="736" t="str">
        <f>'[1]משתתפים '!F562</f>
        <v>315157032</v>
      </c>
      <c r="F562" s="413" t="str">
        <f>'[1]משתתפים '!G562</f>
        <v>אין</v>
      </c>
      <c r="G562" s="460">
        <f>'[1]משתתפים '!H562</f>
        <v>0</v>
      </c>
    </row>
    <row r="563" spans="1:7">
      <c r="A563" s="574" t="str">
        <f>'[1]משתתפים '!B563</f>
        <v>037819802</v>
      </c>
      <c r="B563" s="387" t="str">
        <f>'[1]משתתפים '!C563</f>
        <v>שי לירן</v>
      </c>
      <c r="C563" s="735">
        <f>'[1]משתתפים '!D563</f>
        <v>1983</v>
      </c>
      <c r="D563" s="735" t="str">
        <f>'[1]משתתפים '!E563</f>
        <v>פרדסיה</v>
      </c>
      <c r="E563" s="735" t="str">
        <f>'[1]משתתפים '!F563</f>
        <v>037819802</v>
      </c>
      <c r="F563" s="413" t="str">
        <f>'[1]משתתפים '!G563</f>
        <v>אין</v>
      </c>
      <c r="G563" s="460">
        <f>'[1]משתתפים '!H563</f>
        <v>0</v>
      </c>
    </row>
    <row r="564" spans="1:7">
      <c r="A564" s="431" t="str">
        <f>'[1]משתתפים '!B564</f>
        <v>206843922</v>
      </c>
      <c r="B564" s="387" t="str">
        <f>'[1]משתתפים '!C564</f>
        <v>שירן דן</v>
      </c>
      <c r="C564" s="736">
        <f>'[1]משתתפים '!D564</f>
        <v>1998</v>
      </c>
      <c r="D564" s="736" t="str">
        <f>'[1]משתתפים '!E564</f>
        <v>פרדסיה</v>
      </c>
      <c r="E564" s="736" t="str">
        <f>'[1]משתתפים '!F564</f>
        <v>206843922</v>
      </c>
      <c r="F564" s="413" t="str">
        <f>'[1]משתתפים '!G564</f>
        <v>אין</v>
      </c>
      <c r="G564" s="460">
        <f>'[1]משתתפים '!H564</f>
        <v>0</v>
      </c>
    </row>
    <row r="565" spans="1:7">
      <c r="A565" s="422" t="str">
        <f>'[1]משתתפים '!B565</f>
        <v>052886546</v>
      </c>
      <c r="B565" s="387" t="str">
        <f>'[1]משתתפים '!C565</f>
        <v>שעיבי אהוד</v>
      </c>
      <c r="C565" s="735">
        <f>'[1]משתתפים '!D565</f>
        <v>1954</v>
      </c>
      <c r="D565" s="735" t="str">
        <f>'[1]משתתפים '!E565</f>
        <v>פרדסיה</v>
      </c>
      <c r="E565" s="735" t="str">
        <f>'[1]משתתפים '!F565</f>
        <v>052886546</v>
      </c>
      <c r="F565" s="413" t="str">
        <f>'[1]משתתפים '!G565</f>
        <v>אין</v>
      </c>
      <c r="G565" s="460">
        <f>'[1]משתתפים '!H565</f>
        <v>0</v>
      </c>
    </row>
    <row r="566" spans="1:7">
      <c r="A566" s="431" t="str">
        <f>'[1]משתתפים '!B566</f>
        <v>004898722</v>
      </c>
      <c r="B566" s="387" t="str">
        <f>'[1]משתתפים '!C566</f>
        <v>תעשה שמשון</v>
      </c>
      <c r="C566" s="736">
        <f>'[1]משתתפים '!D566</f>
        <v>1944</v>
      </c>
      <c r="D566" s="736" t="str">
        <f>'[1]משתתפים '!E566</f>
        <v>פרדסיה</v>
      </c>
      <c r="E566" s="736" t="str">
        <f>'[1]משתתפים '!F566</f>
        <v>004898722</v>
      </c>
      <c r="F566" s="413" t="str">
        <f>'[1]משתתפים '!G566</f>
        <v>אין</v>
      </c>
      <c r="G566" s="460">
        <f>'[1]משתתפים '!H566</f>
        <v>0</v>
      </c>
    </row>
    <row r="567" spans="1:7">
      <c r="A567" s="422">
        <f>'[1]משתתפים '!B567</f>
        <v>0</v>
      </c>
      <c r="B567" s="387">
        <f>'[1]משתתפים '!C567</f>
        <v>0</v>
      </c>
      <c r="C567" s="735">
        <f>'[1]משתתפים '!D567</f>
        <v>0</v>
      </c>
      <c r="D567" s="735">
        <f>'[1]משתתפים '!E567</f>
        <v>0</v>
      </c>
      <c r="E567" s="735">
        <f>'[1]משתתפים '!F567</f>
        <v>0</v>
      </c>
      <c r="F567" s="413" t="str">
        <f>'[1]משתתפים '!G567</f>
        <v>אין</v>
      </c>
      <c r="G567" s="460">
        <f>'[1]משתתפים '!H567</f>
        <v>0</v>
      </c>
    </row>
    <row r="568" spans="1:7">
      <c r="A568" s="431">
        <f>'[1]משתתפים '!B568</f>
        <v>0</v>
      </c>
      <c r="B568" s="387">
        <f>'[1]משתתפים '!C568</f>
        <v>0</v>
      </c>
      <c r="C568" s="736">
        <f>'[1]משתתפים '!D568</f>
        <v>0</v>
      </c>
      <c r="D568" s="736">
        <f>'[1]משתתפים '!E568</f>
        <v>0</v>
      </c>
      <c r="E568" s="736">
        <f>'[1]משתתפים '!F568</f>
        <v>0</v>
      </c>
      <c r="F568" s="413" t="str">
        <f>'[1]משתתפים '!G568</f>
        <v>אין</v>
      </c>
      <c r="G568" s="460">
        <f>'[1]משתתפים '!H568</f>
        <v>0</v>
      </c>
    </row>
    <row r="569" spans="1:7">
      <c r="A569" s="431">
        <f>'[1]משתתפים '!B569</f>
        <v>0</v>
      </c>
      <c r="B569" s="387">
        <f>'[1]משתתפים '!C569</f>
        <v>0</v>
      </c>
      <c r="C569" s="736">
        <f>'[1]משתתפים '!D569</f>
        <v>0</v>
      </c>
      <c r="D569" s="736">
        <f>'[1]משתתפים '!E569</f>
        <v>0</v>
      </c>
      <c r="E569" s="736">
        <f>'[1]משתתפים '!F569</f>
        <v>0</v>
      </c>
      <c r="F569" s="413" t="str">
        <f>'[1]משתתפים '!G569</f>
        <v>אין</v>
      </c>
      <c r="G569" s="460">
        <f>'[1]משתתפים '!H569</f>
        <v>0</v>
      </c>
    </row>
    <row r="570" spans="1:7">
      <c r="A570" s="431">
        <f>'[1]משתתפים '!B570</f>
        <v>0</v>
      </c>
      <c r="B570" s="387">
        <f>'[1]משתתפים '!C570</f>
        <v>0</v>
      </c>
      <c r="C570" s="736">
        <f>'[1]משתתפים '!D570</f>
        <v>0</v>
      </c>
      <c r="D570" s="736">
        <f>'[1]משתתפים '!E570</f>
        <v>0</v>
      </c>
      <c r="E570" s="736">
        <f>'[1]משתתפים '!F570</f>
        <v>0</v>
      </c>
      <c r="F570" s="413" t="str">
        <f>'[1]משתתפים '!G570</f>
        <v>אין</v>
      </c>
      <c r="G570" s="460">
        <f>'[1]משתתפים '!H570</f>
        <v>0</v>
      </c>
    </row>
    <row r="571" spans="1:7">
      <c r="A571" s="422">
        <f>'[1]משתתפים '!B571</f>
        <v>0</v>
      </c>
      <c r="B571" s="387">
        <f>'[1]משתתפים '!C571</f>
        <v>0</v>
      </c>
      <c r="C571" s="735">
        <f>'[1]משתתפים '!D571</f>
        <v>0</v>
      </c>
      <c r="D571" s="735">
        <f>'[1]משתתפים '!E571</f>
        <v>0</v>
      </c>
      <c r="E571" s="735">
        <f>'[1]משתתפים '!F571</f>
        <v>0</v>
      </c>
      <c r="F571" s="413" t="str">
        <f>'[1]משתתפים '!G571</f>
        <v>אין</v>
      </c>
      <c r="G571" s="460">
        <f>'[1]משתתפים '!H571</f>
        <v>0</v>
      </c>
    </row>
    <row r="572" spans="1:7">
      <c r="A572" s="576">
        <f>'[1]משתתפים '!B572</f>
        <v>0</v>
      </c>
      <c r="B572" s="387">
        <f>'[1]משתתפים '!C572</f>
        <v>0</v>
      </c>
      <c r="C572" s="576">
        <f>'[1]משתתפים '!D572</f>
        <v>0</v>
      </c>
      <c r="D572" s="576">
        <f>'[1]משתתפים '!E572</f>
        <v>0</v>
      </c>
      <c r="E572" s="576">
        <f>'[1]משתתפים '!F572</f>
        <v>0</v>
      </c>
      <c r="F572" s="413" t="str">
        <f>'[1]משתתפים '!G572</f>
        <v>אין</v>
      </c>
      <c r="G572" s="460">
        <f>'[1]משתתפים '!H572</f>
        <v>0</v>
      </c>
    </row>
    <row r="573" spans="1:7" ht="18.75">
      <c r="A573" s="81">
        <f>'[1]משתתפים '!B573</f>
        <v>0</v>
      </c>
      <c r="B573" s="387">
        <f>'[1]משתתפים '!C573</f>
        <v>0</v>
      </c>
      <c r="C573" s="707">
        <f>'[1]משתתפים '!D573</f>
        <v>0</v>
      </c>
      <c r="D573" s="151">
        <f>'[1]משתתפים '!E573</f>
        <v>0</v>
      </c>
      <c r="E573" s="395">
        <f>'[1]משתתפים '!F573</f>
        <v>0</v>
      </c>
      <c r="F573" s="413" t="str">
        <f>'[1]משתתפים '!G573</f>
        <v>אין</v>
      </c>
      <c r="G573" s="460">
        <f>'[1]משתתפים '!H573</f>
        <v>0</v>
      </c>
    </row>
    <row r="574" spans="1:7" ht="18.75">
      <c r="A574" s="308">
        <f>'[1]משתתפים '!B574</f>
        <v>0</v>
      </c>
      <c r="B574" s="387">
        <f>'[1]משתתפים '!C574</f>
        <v>0</v>
      </c>
      <c r="C574" s="744">
        <f>'[1]משתתפים '!D574</f>
        <v>0</v>
      </c>
      <c r="D574" s="623">
        <f>'[1]משתתפים '!E574</f>
        <v>0</v>
      </c>
      <c r="E574" s="396">
        <f>'[1]משתתפים '!F574</f>
        <v>0</v>
      </c>
      <c r="F574" s="413" t="str">
        <f>'[1]משתתפים '!G574</f>
        <v>אין</v>
      </c>
      <c r="G574" s="460">
        <f>'[1]משתתפים '!H574</f>
        <v>0</v>
      </c>
    </row>
    <row r="575" spans="1:7" ht="18.75">
      <c r="A575" s="84">
        <f>'[1]משתתפים '!B575</f>
        <v>0</v>
      </c>
      <c r="B575" s="387">
        <f>'[1]משתתפים '!C575</f>
        <v>0</v>
      </c>
      <c r="C575" s="702">
        <f>'[1]משתתפים '!D575</f>
        <v>0</v>
      </c>
      <c r="D575" s="152">
        <f>'[1]משתתפים '!E575</f>
        <v>0</v>
      </c>
      <c r="E575" s="396">
        <f>'[1]משתתפים '!F575</f>
        <v>0</v>
      </c>
      <c r="F575" s="413" t="str">
        <f>'[1]משתתפים '!G575</f>
        <v>אין</v>
      </c>
      <c r="G575" s="460">
        <f>'[1]משתתפים '!H575</f>
        <v>0</v>
      </c>
    </row>
    <row r="576" spans="1:7" ht="18.75">
      <c r="A576" s="84">
        <f>'[1]משתתפים '!B576</f>
        <v>0</v>
      </c>
      <c r="B576" s="387">
        <f>'[1]משתתפים '!C576</f>
        <v>0</v>
      </c>
      <c r="C576" s="702">
        <f>'[1]משתתפים '!D576</f>
        <v>0</v>
      </c>
      <c r="D576" s="152">
        <f>'[1]משתתפים '!E576</f>
        <v>0</v>
      </c>
      <c r="E576" s="396">
        <f>'[1]משתתפים '!F576</f>
        <v>0</v>
      </c>
      <c r="F576" s="413" t="str">
        <f>'[1]משתתפים '!G576</f>
        <v>אין</v>
      </c>
      <c r="G576" s="460">
        <f>'[1]משתתפים '!H576</f>
        <v>0</v>
      </c>
    </row>
    <row r="577" spans="1:12">
      <c r="A577" s="864" t="str">
        <f>'[1]משתתפים '!B577</f>
        <v>ת.ז</v>
      </c>
      <c r="B577" s="683" t="str">
        <f>'[1]משתתפים '!C577</f>
        <v>שם השחקן</v>
      </c>
      <c r="C577" s="860" t="str">
        <f>'[1]משתתפים '!D577</f>
        <v>ת. לידה</v>
      </c>
      <c r="D577" s="865" t="str">
        <f>'[1]משתתפים '!E577</f>
        <v>מועדון</v>
      </c>
      <c r="E577" s="860" t="str">
        <f>'[1]משתתפים '!F577</f>
        <v>ת.ז2</v>
      </c>
      <c r="F577" s="505" t="str">
        <f>'[1]משתתפים '!G577</f>
        <v>א. רפואי</v>
      </c>
      <c r="G577" s="855" t="str">
        <f>'[1]משתתפים '!H577</f>
        <v>ת. אישור</v>
      </c>
    </row>
    <row r="578" spans="1:12">
      <c r="A578" s="437" t="str">
        <f>'[1]משתתפים '!B578</f>
        <v>060261849</v>
      </c>
      <c r="B578" s="387" t="str">
        <f>'[1]משתתפים '!C578</f>
        <v>אוחיון דוד</v>
      </c>
      <c r="C578" s="423">
        <f>'[1]משתתפים '!D578</f>
        <v>1951</v>
      </c>
      <c r="D578" s="423" t="str">
        <f>'[1]משתתפים '!E578</f>
        <v>עכו</v>
      </c>
      <c r="E578" s="423" t="str">
        <f>'[1]משתתפים '!F578</f>
        <v>060261849</v>
      </c>
      <c r="F578" s="413" t="str">
        <f>'[1]משתתפים '!G578</f>
        <v>אין</v>
      </c>
      <c r="G578" s="460">
        <f>'[1]משתתפים '!H578</f>
        <v>0</v>
      </c>
    </row>
    <row r="579" spans="1:12">
      <c r="A579" s="438">
        <f>'[1]משתתפים '!B579</f>
        <v>51735678</v>
      </c>
      <c r="B579" s="387" t="str">
        <f>'[1]משתתפים '!C579</f>
        <v>אלקיים שלמה</v>
      </c>
      <c r="C579" s="438">
        <f>'[1]משתתפים '!D579</f>
        <v>1953</v>
      </c>
      <c r="D579" s="438" t="str">
        <f>'[1]משתתפים '!E579</f>
        <v>עכו</v>
      </c>
      <c r="E579" s="438">
        <f>'[1]משתתפים '!F579</f>
        <v>51735678</v>
      </c>
      <c r="F579" s="413" t="str">
        <f>'[1]משתתפים '!G579</f>
        <v>אין</v>
      </c>
      <c r="G579" s="460">
        <f>'[1]משתתפים '!H579</f>
        <v>0</v>
      </c>
    </row>
    <row r="580" spans="1:12">
      <c r="A580" s="423">
        <f>'[1]משתתפים '!B580</f>
        <v>50559632</v>
      </c>
      <c r="B580" s="387" t="str">
        <f>'[1]משתתפים '!C580</f>
        <v>בלומנפלד יואל</v>
      </c>
      <c r="C580" s="423">
        <f>'[1]משתתפים '!D580</f>
        <v>1951</v>
      </c>
      <c r="D580" s="423" t="str">
        <f>'[1]משתתפים '!E580</f>
        <v>עכו</v>
      </c>
      <c r="E580" s="423">
        <f>'[1]משתתפים '!F580</f>
        <v>50559632</v>
      </c>
      <c r="F580" s="413" t="str">
        <f>'[1]משתתפים '!G580</f>
        <v>יש</v>
      </c>
      <c r="G580" s="460">
        <f>'[1]משתתפים '!H580</f>
        <v>43600</v>
      </c>
    </row>
    <row r="581" spans="1:12">
      <c r="A581" s="438" t="str">
        <f>'[1]משתתפים '!B581</f>
        <v>017232190</v>
      </c>
      <c r="B581" s="387" t="str">
        <f>'[1]משתתפים '!C581</f>
        <v>גנדלר חנה</v>
      </c>
      <c r="C581" s="438">
        <f>'[1]משתתפים '!D581</f>
        <v>1956</v>
      </c>
      <c r="D581" s="438" t="str">
        <f>'[1]משתתפים '!E581</f>
        <v>עכו</v>
      </c>
      <c r="E581" s="438" t="str">
        <f>'[1]משתתפים '!F581</f>
        <v>017232190</v>
      </c>
      <c r="F581" s="413" t="str">
        <f>'[1]משתתפים '!G581</f>
        <v>אין</v>
      </c>
      <c r="G581" s="460">
        <f>'[1]משתתפים '!H581</f>
        <v>0</v>
      </c>
    </row>
    <row r="582" spans="1:12">
      <c r="A582" s="423" t="str">
        <f>'[1]משתתפים '!B582</f>
        <v>017250408</v>
      </c>
      <c r="B582" s="387" t="str">
        <f>'[1]משתתפים '!C582</f>
        <v>גנדלר יעקב</v>
      </c>
      <c r="C582" s="423">
        <f>'[1]משתתפים '!D582</f>
        <v>1953</v>
      </c>
      <c r="D582" s="423" t="str">
        <f>'[1]משתתפים '!E582</f>
        <v>עכו</v>
      </c>
      <c r="E582" s="423" t="str">
        <f>'[1]משתתפים '!F582</f>
        <v>017250408</v>
      </c>
      <c r="F582" s="413" t="str">
        <f>'[1]משתתפים '!G582</f>
        <v>אין</v>
      </c>
      <c r="G582" s="460">
        <f>'[1]משתתפים '!H582</f>
        <v>0</v>
      </c>
    </row>
    <row r="583" spans="1:12">
      <c r="A583" s="439" t="str">
        <f>'[1]משתתפים '!B583</f>
        <v>009929068</v>
      </c>
      <c r="B583" s="387" t="str">
        <f>'[1]משתתפים '!C583</f>
        <v>הדרי אריאל</v>
      </c>
      <c r="C583" s="438">
        <f>'[1]משתתפים '!D583</f>
        <v>1948</v>
      </c>
      <c r="D583" s="438" t="str">
        <f>'[1]משתתפים '!E583</f>
        <v>עכו</v>
      </c>
      <c r="E583" s="438" t="str">
        <f>'[1]משתתפים '!F583</f>
        <v>009929068</v>
      </c>
      <c r="F583" s="413" t="str">
        <f>'[1]משתתפים '!G583</f>
        <v>אין</v>
      </c>
      <c r="G583" s="460">
        <f>'[1]משתתפים '!H583</f>
        <v>0</v>
      </c>
    </row>
    <row r="584" spans="1:12">
      <c r="A584" s="423" t="str">
        <f>'[1]משתתפים '!B584</f>
        <v>311406383</v>
      </c>
      <c r="B584" s="387" t="str">
        <f>'[1]משתתפים '!C584</f>
        <v>חביב משה</v>
      </c>
      <c r="C584" s="423">
        <f>'[1]משתתפים '!D584</f>
        <v>1993</v>
      </c>
      <c r="D584" s="423" t="str">
        <f>'[1]משתתפים '!E584</f>
        <v>עכו</v>
      </c>
      <c r="E584" s="423" t="str">
        <f>'[1]משתתפים '!F584</f>
        <v>311406383</v>
      </c>
      <c r="F584" s="413" t="str">
        <f>'[1]משתתפים '!G584</f>
        <v>אין</v>
      </c>
      <c r="G584" s="460">
        <f>'[1]משתתפים '!H584</f>
        <v>0</v>
      </c>
    </row>
    <row r="585" spans="1:12">
      <c r="A585" s="478">
        <f>'[1]משתתפים '!B585</f>
        <v>55733026</v>
      </c>
      <c r="B585" s="387" t="str">
        <f>'[1]משתתפים '!C585</f>
        <v>כהן איתן</v>
      </c>
      <c r="C585" s="438">
        <f>'[1]משתתפים '!D585</f>
        <v>1959</v>
      </c>
      <c r="D585" s="438" t="str">
        <f>'[1]משתתפים '!E585</f>
        <v>עכו</v>
      </c>
      <c r="E585" s="438">
        <f>'[1]משתתפים '!F585</f>
        <v>55733026</v>
      </c>
      <c r="F585" s="413" t="str">
        <f>'[1]משתתפים '!G585</f>
        <v>אין</v>
      </c>
      <c r="G585" s="460">
        <f>'[1]משתתפים '!H585</f>
        <v>0</v>
      </c>
    </row>
    <row r="586" spans="1:12" ht="18.75">
      <c r="A586" s="81" t="str">
        <f>'[1]משתתפים '!B586</f>
        <v>068291442</v>
      </c>
      <c r="B586" s="387" t="str">
        <f>'[1]משתתפים '!C586</f>
        <v>כהן שמעון</v>
      </c>
      <c r="C586" s="81">
        <f>'[1]משתתפים '!D586</f>
        <v>1957</v>
      </c>
      <c r="D586" s="151" t="str">
        <f>'[1]משתתפים '!E586</f>
        <v>עכו</v>
      </c>
      <c r="E586" s="396" t="str">
        <f>'[1]משתתפים '!F586</f>
        <v>068291442</v>
      </c>
      <c r="F586" s="413" t="str">
        <f>'[1]משתתפים '!G586</f>
        <v>אין</v>
      </c>
      <c r="G586" s="460">
        <f>'[1]משתתפים '!H586</f>
        <v>0</v>
      </c>
    </row>
    <row r="587" spans="1:12" ht="18.75">
      <c r="A587" s="308">
        <f>'[1]משתתפים '!B587</f>
        <v>55565808</v>
      </c>
      <c r="B587" s="387" t="str">
        <f>'[1]משתתפים '!C587</f>
        <v>כלפון בנימין</v>
      </c>
      <c r="C587" s="81">
        <f>'[1]משתתפים '!D587</f>
        <v>1958</v>
      </c>
      <c r="D587" s="151" t="str">
        <f>'[1]משתתפים '!E587</f>
        <v>עכו</v>
      </c>
      <c r="E587" s="396">
        <f>'[1]משתתפים '!F587</f>
        <v>55565808</v>
      </c>
      <c r="F587" s="413" t="str">
        <f>'[1]משתתפים '!G587</f>
        <v>אין</v>
      </c>
      <c r="G587" s="460">
        <f>'[1]משתתפים '!H587</f>
        <v>0</v>
      </c>
    </row>
    <row r="588" spans="1:12" ht="18.75">
      <c r="A588" s="286">
        <f>'[1]משתתפים '!B588</f>
        <v>28652808</v>
      </c>
      <c r="B588" s="387" t="str">
        <f>'[1]משתתפים '!C588</f>
        <v>מיארה קטן אורית</v>
      </c>
      <c r="C588" s="81">
        <f>'[1]משתתפים '!D588</f>
        <v>1971</v>
      </c>
      <c r="D588" s="151" t="str">
        <f>'[1]משתתפים '!E588</f>
        <v>עכו</v>
      </c>
      <c r="E588" s="396">
        <f>'[1]משתתפים '!F588</f>
        <v>28652808</v>
      </c>
      <c r="F588" s="413" t="str">
        <f>'[1]משתתפים '!G588</f>
        <v>אין</v>
      </c>
      <c r="G588" s="460">
        <f>'[1]משתתפים '!H588</f>
        <v>0</v>
      </c>
    </row>
    <row r="589" spans="1:12" ht="18.75">
      <c r="A589" s="503">
        <f>'[1]משתתפים '!B589</f>
        <v>55295778</v>
      </c>
      <c r="B589" s="387" t="str">
        <f>'[1]משתתפים '!C589</f>
        <v>מיזן שמואל</v>
      </c>
      <c r="C589" s="81">
        <f>'[1]משתתפים '!D589</f>
        <v>1958</v>
      </c>
      <c r="D589" s="151" t="str">
        <f>'[1]משתתפים '!E589</f>
        <v>עכו</v>
      </c>
      <c r="E589" s="396">
        <f>'[1]משתתפים '!F589</f>
        <v>55295778</v>
      </c>
      <c r="F589" s="413" t="str">
        <f>'[1]משתתפים '!G589</f>
        <v>אין</v>
      </c>
      <c r="G589" s="460">
        <f>'[1]משתתפים '!H589</f>
        <v>0</v>
      </c>
      <c r="I589" s="99" t="s">
        <v>1912</v>
      </c>
      <c r="J589" s="167">
        <v>1948</v>
      </c>
      <c r="K589" s="410"/>
      <c r="L589" s="410"/>
    </row>
    <row r="590" spans="1:12" ht="18.75">
      <c r="A590" s="109">
        <f>'[1]משתתפים '!B590</f>
        <v>51244200</v>
      </c>
      <c r="B590" s="387" t="str">
        <f>'[1]משתתפים '!C590</f>
        <v>פיירמן יעקב משה</v>
      </c>
      <c r="C590" s="81">
        <f>'[1]משתתפים '!D590</f>
        <v>1954</v>
      </c>
      <c r="D590" s="151" t="str">
        <f>'[1]משתתפים '!E590</f>
        <v>עכו</v>
      </c>
      <c r="E590" s="396">
        <f>'[1]משתתפים '!F590</f>
        <v>51244200</v>
      </c>
      <c r="F590" s="413" t="str">
        <f>'[1]משתתפים '!G590</f>
        <v>אין</v>
      </c>
      <c r="G590" s="460">
        <f>'[1]משתתפים '!H590</f>
        <v>0</v>
      </c>
    </row>
    <row r="591" spans="1:12" ht="18.75">
      <c r="A591" s="479">
        <f>'[1]משתתפים '!B591</f>
        <v>50564806</v>
      </c>
      <c r="B591" s="387" t="str">
        <f>'[1]משתתפים '!C591</f>
        <v>פרטוש סבן אהרון</v>
      </c>
      <c r="C591" s="479">
        <f>'[1]משתתפים '!D591</f>
        <v>1951</v>
      </c>
      <c r="D591" s="479" t="str">
        <f>'[1]משתתפים '!E591</f>
        <v>עכו</v>
      </c>
      <c r="E591" s="479">
        <f>'[1]משתתפים '!F591</f>
        <v>50564806</v>
      </c>
      <c r="F591" s="413" t="str">
        <f>'[1]משתתפים '!G591</f>
        <v>אין</v>
      </c>
      <c r="G591" s="460">
        <f>'[1]משתתפים '!H591</f>
        <v>0</v>
      </c>
    </row>
    <row r="592" spans="1:12" ht="18.75">
      <c r="A592" s="480" t="str">
        <f>'[1]משתתפים '!B592</f>
        <v>051779676</v>
      </c>
      <c r="B592" s="387" t="str">
        <f>'[1]משתתפים '!C592</f>
        <v>רזון יהודה</v>
      </c>
      <c r="C592" s="480">
        <f>'[1]משתתפים '!D592</f>
        <v>1954</v>
      </c>
      <c r="D592" s="479" t="str">
        <f>'[1]משתתפים '!E592</f>
        <v>עכו</v>
      </c>
      <c r="E592" s="480" t="str">
        <f>'[1]משתתפים '!F592</f>
        <v>051779676</v>
      </c>
      <c r="F592" s="413" t="str">
        <f>'[1]משתתפים '!G592</f>
        <v>אין</v>
      </c>
      <c r="G592" s="460">
        <f>'[1]משתתפים '!H592</f>
        <v>0</v>
      </c>
    </row>
    <row r="593" spans="1:7" ht="18.75">
      <c r="A593" s="479" t="str">
        <f>'[1]משתתפים '!B593</f>
        <v>053211298</v>
      </c>
      <c r="B593" s="387" t="str">
        <f>'[1]משתתפים '!C593</f>
        <v>רזון שמואל</v>
      </c>
      <c r="C593" s="479">
        <f>'[1]משתתפים '!D593</f>
        <v>1955</v>
      </c>
      <c r="D593" s="479" t="str">
        <f>'[1]משתתפים '!E593</f>
        <v>עכו</v>
      </c>
      <c r="E593" s="479" t="str">
        <f>'[1]משתתפים '!F593</f>
        <v>053211298</v>
      </c>
      <c r="F593" s="413" t="str">
        <f>'[1]משתתפים '!G593</f>
        <v>אין</v>
      </c>
      <c r="G593" s="460">
        <f>'[1]משתתפים '!H593</f>
        <v>0</v>
      </c>
    </row>
    <row r="594" spans="1:7" ht="18.75">
      <c r="A594" s="480">
        <f>'[1]משתתפים '!B594</f>
        <v>65353278</v>
      </c>
      <c r="B594" s="387" t="str">
        <f>'[1]משתתפים '!C594</f>
        <v>רחמני ישראל</v>
      </c>
      <c r="C594" s="480">
        <f>'[1]משתתפים '!D594</f>
        <v>1958</v>
      </c>
      <c r="D594" s="479" t="str">
        <f>'[1]משתתפים '!E594</f>
        <v>עכו</v>
      </c>
      <c r="E594" s="480">
        <f>'[1]משתתפים '!F594</f>
        <v>65353278</v>
      </c>
      <c r="F594" s="413" t="str">
        <f>'[1]משתתפים '!G594</f>
        <v>אין</v>
      </c>
      <c r="G594" s="460">
        <f>'[1]משתתפים '!H594</f>
        <v>0</v>
      </c>
    </row>
    <row r="595" spans="1:7" ht="18.75">
      <c r="A595" s="481">
        <f>'[1]משתתפים '!B595</f>
        <v>51248532</v>
      </c>
      <c r="B595" s="387" t="str">
        <f>'[1]משתתפים '!C595</f>
        <v>שרון עזרא</v>
      </c>
      <c r="C595" s="481">
        <f>'[1]משתתפים '!D595</f>
        <v>1952</v>
      </c>
      <c r="D595" s="479" t="str">
        <f>'[1]משתתפים '!E595</f>
        <v>עכו</v>
      </c>
      <c r="E595" s="481">
        <f>'[1]משתתפים '!F595</f>
        <v>51248532</v>
      </c>
      <c r="F595" s="413" t="str">
        <f>'[1]משתתפים '!G595</f>
        <v>אין</v>
      </c>
      <c r="G595" s="460">
        <f>'[1]משתתפים '!H595</f>
        <v>0</v>
      </c>
    </row>
    <row r="596" spans="1:7" ht="18.75">
      <c r="A596" s="479">
        <f>'[1]משתתפים '!B596</f>
        <v>0</v>
      </c>
      <c r="B596" s="387">
        <f>'[1]משתתפים '!C596</f>
        <v>0</v>
      </c>
      <c r="C596" s="479">
        <f>'[1]משתתפים '!D596</f>
        <v>0</v>
      </c>
      <c r="D596" s="479">
        <f>'[1]משתתפים '!E596</f>
        <v>0</v>
      </c>
      <c r="E596" s="479">
        <f>'[1]משתתפים '!F596</f>
        <v>0</v>
      </c>
      <c r="F596" s="413" t="str">
        <f>'[1]משתתפים '!G596</f>
        <v>אין</v>
      </c>
      <c r="G596" s="460">
        <f>'[1]משתתפים '!H596</f>
        <v>0</v>
      </c>
    </row>
    <row r="597" spans="1:7" ht="18.75">
      <c r="A597" s="482">
        <f>'[1]משתתפים '!B597</f>
        <v>0</v>
      </c>
      <c r="B597" s="387">
        <f>'[1]משתתפים '!C597</f>
        <v>0</v>
      </c>
      <c r="C597" s="482">
        <f>'[1]משתתפים '!D597</f>
        <v>0</v>
      </c>
      <c r="D597" s="479">
        <f>'[1]משתתפים '!E597</f>
        <v>0</v>
      </c>
      <c r="E597" s="482">
        <f>'[1]משתתפים '!F597</f>
        <v>0</v>
      </c>
      <c r="F597" s="413" t="str">
        <f>'[1]משתתפים '!G597</f>
        <v>אין</v>
      </c>
      <c r="G597" s="460">
        <f>'[1]משתתפים '!H597</f>
        <v>0</v>
      </c>
    </row>
    <row r="598" spans="1:7" ht="18.75">
      <c r="A598" s="482">
        <f>'[1]משתתפים '!B598</f>
        <v>0</v>
      </c>
      <c r="B598" s="387">
        <f>'[1]משתתפים '!C598</f>
        <v>0</v>
      </c>
      <c r="C598" s="482">
        <f>'[1]משתתפים '!D598</f>
        <v>0</v>
      </c>
      <c r="D598" s="479">
        <f>'[1]משתתפים '!E598</f>
        <v>0</v>
      </c>
      <c r="E598" s="482">
        <f>'[1]משתתפים '!F598</f>
        <v>0</v>
      </c>
      <c r="F598" s="413" t="str">
        <f>'[1]משתתפים '!G598</f>
        <v>אין</v>
      </c>
      <c r="G598" s="460">
        <f>'[1]משתתפים '!H598</f>
        <v>0</v>
      </c>
    </row>
    <row r="599" spans="1:7" ht="18.75">
      <c r="A599" s="482">
        <f>'[1]משתתפים '!B599</f>
        <v>0</v>
      </c>
      <c r="B599" s="387">
        <f>'[1]משתתפים '!C599</f>
        <v>0</v>
      </c>
      <c r="C599" s="482">
        <f>'[1]משתתפים '!D599</f>
        <v>0</v>
      </c>
      <c r="D599" s="479">
        <f>'[1]משתתפים '!E599</f>
        <v>0</v>
      </c>
      <c r="E599" s="482">
        <f>'[1]משתתפים '!F599</f>
        <v>0</v>
      </c>
      <c r="F599" s="413" t="str">
        <f>'[1]משתתפים '!G599</f>
        <v>אין</v>
      </c>
      <c r="G599" s="460">
        <f>'[1]משתתפים '!H599</f>
        <v>0</v>
      </c>
    </row>
    <row r="600" spans="1:7" ht="18.75">
      <c r="A600" s="483">
        <f>'[1]משתתפים '!B600</f>
        <v>0</v>
      </c>
      <c r="B600" s="387">
        <f>'[1]משתתפים '!C600</f>
        <v>0</v>
      </c>
      <c r="C600" s="483">
        <f>'[1]משתתפים '!D600</f>
        <v>0</v>
      </c>
      <c r="D600" s="479">
        <f>'[1]משתתפים '!E600</f>
        <v>0</v>
      </c>
      <c r="E600" s="483">
        <f>'[1]משתתפים '!F600</f>
        <v>0</v>
      </c>
      <c r="F600" s="413" t="str">
        <f>'[1]משתתפים '!G600</f>
        <v>אין</v>
      </c>
      <c r="G600" s="460">
        <f>'[1]משתתפים '!H600</f>
        <v>0</v>
      </c>
    </row>
    <row r="601" spans="1:7" ht="18.75">
      <c r="A601" s="482">
        <f>'[1]משתתפים '!B601</f>
        <v>0</v>
      </c>
      <c r="B601" s="387">
        <f>'[1]משתתפים '!C601</f>
        <v>0</v>
      </c>
      <c r="C601" s="482">
        <f>'[1]משתתפים '!D601</f>
        <v>0</v>
      </c>
      <c r="D601" s="479">
        <f>'[1]משתתפים '!E601</f>
        <v>0</v>
      </c>
      <c r="E601" s="482">
        <f>'[1]משתתפים '!F601</f>
        <v>0</v>
      </c>
      <c r="F601" s="413" t="str">
        <f>'[1]משתתפים '!G601</f>
        <v>אין</v>
      </c>
      <c r="G601" s="460">
        <f>'[1]משתתפים '!H601</f>
        <v>0</v>
      </c>
    </row>
    <row r="602" spans="1:7" ht="18.75">
      <c r="A602" s="479">
        <f>'[1]משתתפים '!B602</f>
        <v>0</v>
      </c>
      <c r="B602" s="387">
        <f>'[1]משתתפים '!C602</f>
        <v>0</v>
      </c>
      <c r="C602" s="479">
        <f>'[1]משתתפים '!D602</f>
        <v>0</v>
      </c>
      <c r="D602" s="479">
        <f>'[1]משתתפים '!E602</f>
        <v>0</v>
      </c>
      <c r="E602" s="479">
        <f>'[1]משתתפים '!F602</f>
        <v>0</v>
      </c>
      <c r="F602" s="413" t="str">
        <f>'[1]משתתפים '!G602</f>
        <v>אין</v>
      </c>
      <c r="G602" s="460">
        <f>'[1]משתתפים '!H602</f>
        <v>0</v>
      </c>
    </row>
    <row r="603" spans="1:7" ht="18.75">
      <c r="A603" s="482">
        <f>'[1]משתתפים '!B603</f>
        <v>0</v>
      </c>
      <c r="B603" s="387">
        <f>'[1]משתתפים '!C603</f>
        <v>0</v>
      </c>
      <c r="C603" s="482">
        <f>'[1]משתתפים '!D603</f>
        <v>0</v>
      </c>
      <c r="D603" s="479">
        <f>'[1]משתתפים '!E603</f>
        <v>0</v>
      </c>
      <c r="E603" s="482">
        <f>'[1]משתתפים '!F603</f>
        <v>0</v>
      </c>
      <c r="F603" s="413" t="str">
        <f>'[1]משתתפים '!G603</f>
        <v>אין</v>
      </c>
      <c r="G603" s="460">
        <f>'[1]משתתפים '!H603</f>
        <v>0</v>
      </c>
    </row>
    <row r="604" spans="1:7" ht="18.75">
      <c r="A604" s="479">
        <f>'[1]משתתפים '!B604</f>
        <v>0</v>
      </c>
      <c r="B604" s="387">
        <f>'[1]משתתפים '!C604</f>
        <v>0</v>
      </c>
      <c r="C604" s="479">
        <f>'[1]משתתפים '!D604</f>
        <v>0</v>
      </c>
      <c r="D604" s="479">
        <f>'[1]משתתפים '!E604</f>
        <v>0</v>
      </c>
      <c r="E604" s="479">
        <f>'[1]משתתפים '!F604</f>
        <v>0</v>
      </c>
      <c r="F604" s="413" t="str">
        <f>'[1]משתתפים '!G604</f>
        <v>אין</v>
      </c>
      <c r="G604" s="460">
        <f>'[1]משתתפים '!H604</f>
        <v>0</v>
      </c>
    </row>
    <row r="605" spans="1:7" ht="18.75">
      <c r="A605" s="482">
        <f>'[1]משתתפים '!B605</f>
        <v>0</v>
      </c>
      <c r="B605" s="387">
        <f>'[1]משתתפים '!C605</f>
        <v>0</v>
      </c>
      <c r="C605" s="482">
        <f>'[1]משתתפים '!D605</f>
        <v>0</v>
      </c>
      <c r="D605" s="479">
        <f>'[1]משתתפים '!E605</f>
        <v>0</v>
      </c>
      <c r="E605" s="482">
        <f>'[1]משתתפים '!F605</f>
        <v>0</v>
      </c>
      <c r="F605" s="413" t="str">
        <f>'[1]משתתפים '!G605</f>
        <v>אין</v>
      </c>
      <c r="G605" s="460">
        <f>'[1]משתתפים '!H605</f>
        <v>0</v>
      </c>
    </row>
    <row r="606" spans="1:7" ht="18.75">
      <c r="A606" s="866" t="str">
        <f>'[1]משתתפים '!B606</f>
        <v>ת.ז</v>
      </c>
      <c r="B606" s="854" t="str">
        <f>'[1]משתתפים '!C606</f>
        <v>שם השחקן</v>
      </c>
      <c r="C606" s="866" t="str">
        <f>'[1]משתתפים '!D606</f>
        <v>ת. לידה</v>
      </c>
      <c r="D606" s="866" t="str">
        <f>'[1]משתתפים '!E606</f>
        <v>מועדון</v>
      </c>
      <c r="E606" s="866" t="str">
        <f>'[1]משתתפים '!F606</f>
        <v>ת.ז</v>
      </c>
      <c r="F606" s="505" t="str">
        <f>'[1]משתתפים '!G606</f>
        <v>א. רפואי</v>
      </c>
      <c r="G606" s="855" t="str">
        <f>'[1]משתתפים '!H606</f>
        <v>ת. אישור</v>
      </c>
    </row>
    <row r="607" spans="1:7" ht="18.75">
      <c r="A607" s="482" t="str">
        <f>'[1]משתתפים '!B607</f>
        <v>069710861</v>
      </c>
      <c r="B607" s="387" t="str">
        <f>'[1]משתתפים '!C607</f>
        <v>אייזקסון אהרון</v>
      </c>
      <c r="C607" s="482">
        <f>'[1]משתתפים '!D607</f>
        <v>1943</v>
      </c>
      <c r="D607" s="479" t="str">
        <f>'[1]משתתפים '!E607</f>
        <v>ערבה</v>
      </c>
      <c r="E607" s="482" t="str">
        <f>'[1]משתתפים '!F607</f>
        <v>069710861</v>
      </c>
      <c r="F607" s="413" t="str">
        <f>'[1]משתתפים '!G607</f>
        <v>אין</v>
      </c>
      <c r="G607" s="460">
        <f>'[1]משתתפים '!H607</f>
        <v>0</v>
      </c>
    </row>
    <row r="608" spans="1:7" ht="18.75">
      <c r="A608" s="479" t="str">
        <f>'[1]משתתפים '!B608</f>
        <v>059852939</v>
      </c>
      <c r="B608" s="387" t="str">
        <f>'[1]משתתפים '!C608</f>
        <v>בן יהודה ליאת</v>
      </c>
      <c r="C608" s="479">
        <f>'[1]משתתפים '!D608</f>
        <v>1968</v>
      </c>
      <c r="D608" s="479" t="str">
        <f>'[1]משתתפים '!E608</f>
        <v>ערבה</v>
      </c>
      <c r="E608" s="479" t="str">
        <f>'[1]משתתפים '!F608</f>
        <v>059852939</v>
      </c>
      <c r="F608" s="413" t="str">
        <f>'[1]משתתפים '!G608</f>
        <v>אין</v>
      </c>
      <c r="G608" s="460">
        <f>'[1]משתתפים '!H608</f>
        <v>0</v>
      </c>
    </row>
    <row r="609" spans="1:7" ht="18.75">
      <c r="A609" s="482" t="str">
        <f>'[1]משתתפים '!B609</f>
        <v>006666846</v>
      </c>
      <c r="B609" s="387" t="str">
        <f>'[1]משתתפים '!C609</f>
        <v>גרזון דב</v>
      </c>
      <c r="C609" s="482">
        <f>'[1]משתתפים '!D609</f>
        <v>1944</v>
      </c>
      <c r="D609" s="479" t="str">
        <f>'[1]משתתפים '!E609</f>
        <v>ערבה</v>
      </c>
      <c r="E609" s="482" t="str">
        <f>'[1]משתתפים '!F609</f>
        <v>006666846</v>
      </c>
      <c r="F609" s="413" t="str">
        <f>'[1]משתתפים '!G609</f>
        <v>אין</v>
      </c>
      <c r="G609" s="460">
        <f>'[1]משתתפים '!H609</f>
        <v>0</v>
      </c>
    </row>
    <row r="610" spans="1:7" ht="18.75">
      <c r="A610" s="479" t="str">
        <f>'[1]משתתפים '!B610</f>
        <v>005612882</v>
      </c>
      <c r="B610" s="387" t="str">
        <f>'[1]משתתפים '!C610</f>
        <v>כהן אלישבע</v>
      </c>
      <c r="C610" s="479">
        <f>'[1]משתתפים '!D610</f>
        <v>1943</v>
      </c>
      <c r="D610" s="479" t="str">
        <f>'[1]משתתפים '!E610</f>
        <v>ערבה</v>
      </c>
      <c r="E610" s="479" t="str">
        <f>'[1]משתתפים '!F610</f>
        <v>005612882</v>
      </c>
      <c r="F610" s="413" t="str">
        <f>'[1]משתתפים '!G610</f>
        <v>אין</v>
      </c>
      <c r="G610" s="460">
        <f>'[1]משתתפים '!H610</f>
        <v>0</v>
      </c>
    </row>
    <row r="611" spans="1:7" ht="18.75">
      <c r="A611" s="482" t="str">
        <f>'[1]משתתפים '!B611</f>
        <v>065283913</v>
      </c>
      <c r="B611" s="387" t="str">
        <f>'[1]משתתפים '!C611</f>
        <v>שגב שלומית</v>
      </c>
      <c r="C611" s="482">
        <f>'[1]משתתפים '!D611</f>
        <v>1950</v>
      </c>
      <c r="D611" s="479" t="str">
        <f>'[1]משתתפים '!E611</f>
        <v>ערבה</v>
      </c>
      <c r="E611" s="482" t="str">
        <f>'[1]משתתפים '!F611</f>
        <v>065283913</v>
      </c>
      <c r="F611" s="413" t="str">
        <f>'[1]משתתפים '!G611</f>
        <v>אין</v>
      </c>
      <c r="G611" s="460">
        <f>'[1]משתתפים '!H611</f>
        <v>0</v>
      </c>
    </row>
    <row r="612" spans="1:7" ht="18.75">
      <c r="A612" s="479" t="str">
        <f>'[1]משתתפים '!B612</f>
        <v>004604302</v>
      </c>
      <c r="B612" s="387" t="str">
        <f>'[1]משתתפים '!C612</f>
        <v>שפר עופרה</v>
      </c>
      <c r="C612" s="479">
        <f>'[1]משתתפים '!D612</f>
        <v>1946</v>
      </c>
      <c r="D612" s="479" t="str">
        <f>'[1]משתתפים '!E612</f>
        <v>ערבה</v>
      </c>
      <c r="E612" s="479" t="str">
        <f>'[1]משתתפים '!F612</f>
        <v>004604302</v>
      </c>
      <c r="F612" s="413" t="str">
        <f>'[1]משתתפים '!G612</f>
        <v>אין</v>
      </c>
      <c r="G612" s="460">
        <f>'[1]משתתפים '!H612</f>
        <v>0</v>
      </c>
    </row>
    <row r="613" spans="1:7" ht="18.75">
      <c r="A613" s="484">
        <f>'[1]משתתפים '!B613</f>
        <v>0</v>
      </c>
      <c r="B613" s="387">
        <f>'[1]משתתפים '!C613</f>
        <v>0</v>
      </c>
      <c r="C613" s="484">
        <f>'[1]משתתפים '!D613</f>
        <v>0</v>
      </c>
      <c r="D613" s="479">
        <f>'[1]משתתפים '!E613</f>
        <v>0</v>
      </c>
      <c r="E613" s="484">
        <f>'[1]משתתפים '!F613</f>
        <v>0</v>
      </c>
      <c r="F613" s="413" t="str">
        <f>'[1]משתתפים '!G613</f>
        <v>אין</v>
      </c>
      <c r="G613" s="460">
        <f>'[1]משתתפים '!H613</f>
        <v>0</v>
      </c>
    </row>
    <row r="614" spans="1:7" ht="18.75">
      <c r="A614" s="484">
        <f>'[1]משתתפים '!B614</f>
        <v>0</v>
      </c>
      <c r="B614" s="387">
        <f>'[1]משתתפים '!C614</f>
        <v>0</v>
      </c>
      <c r="C614" s="484">
        <f>'[1]משתתפים '!D614</f>
        <v>0</v>
      </c>
      <c r="D614" s="479">
        <f>'[1]משתתפים '!E614</f>
        <v>0</v>
      </c>
      <c r="E614" s="484">
        <f>'[1]משתתפים '!F614</f>
        <v>0</v>
      </c>
      <c r="F614" s="413" t="str">
        <f>'[1]משתתפים '!G614</f>
        <v>אין</v>
      </c>
      <c r="G614" s="460">
        <f>'[1]משתתפים '!H614</f>
        <v>0</v>
      </c>
    </row>
    <row r="615" spans="1:7" ht="18.75">
      <c r="A615" s="484">
        <f>'[1]משתתפים '!B615</f>
        <v>0</v>
      </c>
      <c r="B615" s="387">
        <f>'[1]משתתפים '!C615</f>
        <v>0</v>
      </c>
      <c r="C615" s="484">
        <f>'[1]משתתפים '!D615</f>
        <v>0</v>
      </c>
      <c r="D615" s="479">
        <f>'[1]משתתפים '!E615</f>
        <v>0</v>
      </c>
      <c r="E615" s="484">
        <f>'[1]משתתפים '!F615</f>
        <v>0</v>
      </c>
      <c r="F615" s="413" t="str">
        <f>'[1]משתתפים '!G615</f>
        <v>אין</v>
      </c>
      <c r="G615" s="460">
        <f>'[1]משתתפים '!H615</f>
        <v>0</v>
      </c>
    </row>
    <row r="616" spans="1:7" ht="18.75">
      <c r="A616" s="484">
        <f>'[1]משתתפים '!B616</f>
        <v>0</v>
      </c>
      <c r="B616" s="387">
        <f>'[1]משתתפים '!C616</f>
        <v>0</v>
      </c>
      <c r="C616" s="484">
        <f>'[1]משתתפים '!D616</f>
        <v>0</v>
      </c>
      <c r="D616" s="479">
        <f>'[1]משתתפים '!E616</f>
        <v>0</v>
      </c>
      <c r="E616" s="484">
        <f>'[1]משתתפים '!F616</f>
        <v>0</v>
      </c>
      <c r="F616" s="413" t="str">
        <f>'[1]משתתפים '!G616</f>
        <v>אין</v>
      </c>
      <c r="G616" s="460">
        <f>'[1]משתתפים '!H616</f>
        <v>0</v>
      </c>
    </row>
    <row r="617" spans="1:7" ht="18.75">
      <c r="A617" s="485">
        <f>'[1]משתתפים '!B617</f>
        <v>0</v>
      </c>
      <c r="B617" s="387">
        <f>'[1]משתתפים '!C617</f>
        <v>0</v>
      </c>
      <c r="C617" s="485">
        <f>'[1]משתתפים '!D617</f>
        <v>0</v>
      </c>
      <c r="D617" s="479">
        <f>'[1]משתתפים '!E617</f>
        <v>0</v>
      </c>
      <c r="E617" s="485">
        <f>'[1]משתתפים '!F617</f>
        <v>0</v>
      </c>
      <c r="F617" s="413" t="str">
        <f>'[1]משתתפים '!G617</f>
        <v>אין</v>
      </c>
      <c r="G617" s="460">
        <f>'[1]משתתפים '!H617</f>
        <v>0</v>
      </c>
    </row>
    <row r="618" spans="1:7" ht="18.75">
      <c r="A618" s="484">
        <f>'[1]משתתפים '!B618</f>
        <v>0</v>
      </c>
      <c r="B618" s="387">
        <f>'[1]משתתפים '!C618</f>
        <v>0</v>
      </c>
      <c r="C618" s="484">
        <f>'[1]משתתפים '!D618</f>
        <v>0</v>
      </c>
      <c r="D618" s="479">
        <f>'[1]משתתפים '!E618</f>
        <v>0</v>
      </c>
      <c r="E618" s="484">
        <f>'[1]משתתפים '!F618</f>
        <v>0</v>
      </c>
      <c r="F618" s="413" t="str">
        <f>'[1]משתתפים '!G618</f>
        <v>אין</v>
      </c>
      <c r="G618" s="460">
        <f>'[1]משתתפים '!H618</f>
        <v>0</v>
      </c>
    </row>
    <row r="619" spans="1:7" ht="18.75">
      <c r="A619" s="485">
        <f>'[1]משתתפים '!B619</f>
        <v>0</v>
      </c>
      <c r="B619" s="387">
        <f>'[1]משתתפים '!C619</f>
        <v>0</v>
      </c>
      <c r="C619" s="485">
        <f>'[1]משתתפים '!D619</f>
        <v>0</v>
      </c>
      <c r="D619" s="479">
        <f>'[1]משתתפים '!E619</f>
        <v>0</v>
      </c>
      <c r="E619" s="485">
        <f>'[1]משתתפים '!F619</f>
        <v>0</v>
      </c>
      <c r="F619" s="413" t="str">
        <f>'[1]משתתפים '!G619</f>
        <v>אין</v>
      </c>
      <c r="G619" s="460">
        <f>'[1]משתתפים '!H619</f>
        <v>0</v>
      </c>
    </row>
    <row r="620" spans="1:7" ht="18.75">
      <c r="A620" s="485">
        <f>'[1]משתתפים '!B620</f>
        <v>0</v>
      </c>
      <c r="B620" s="387">
        <f>'[1]משתתפים '!C620</f>
        <v>0</v>
      </c>
      <c r="C620" s="485">
        <f>'[1]משתתפים '!D620</f>
        <v>0</v>
      </c>
      <c r="D620" s="479">
        <f>'[1]משתתפים '!E620</f>
        <v>0</v>
      </c>
      <c r="E620" s="485">
        <f>'[1]משתתפים '!F620</f>
        <v>0</v>
      </c>
      <c r="F620" s="413" t="str">
        <f>'[1]משתתפים '!G620</f>
        <v>אין</v>
      </c>
      <c r="G620" s="460">
        <f>'[1]משתתפים '!H620</f>
        <v>0</v>
      </c>
    </row>
    <row r="621" spans="1:7" ht="18.75">
      <c r="A621" s="482">
        <f>'[1]משתתפים '!B621</f>
        <v>0</v>
      </c>
      <c r="B621" s="387">
        <f>'[1]משתתפים '!C621</f>
        <v>0</v>
      </c>
      <c r="C621" s="482">
        <f>'[1]משתתפים '!D621</f>
        <v>0</v>
      </c>
      <c r="D621" s="479">
        <f>'[1]משתתפים '!E621</f>
        <v>0</v>
      </c>
      <c r="E621" s="482">
        <f>'[1]משתתפים '!F621</f>
        <v>0</v>
      </c>
      <c r="F621" s="413" t="str">
        <f>'[1]משתתפים '!G621</f>
        <v>אין</v>
      </c>
      <c r="G621" s="460">
        <f>'[1]משתתפים '!H621</f>
        <v>0</v>
      </c>
    </row>
    <row r="622" spans="1:7" ht="18.75">
      <c r="A622" s="479">
        <f>'[1]משתתפים '!B622</f>
        <v>0</v>
      </c>
      <c r="B622" s="387">
        <f>'[1]משתתפים '!C622</f>
        <v>0</v>
      </c>
      <c r="C622" s="479">
        <f>'[1]משתתפים '!D622</f>
        <v>0</v>
      </c>
      <c r="D622" s="479">
        <f>'[1]משתתפים '!E622</f>
        <v>0</v>
      </c>
      <c r="E622" s="479">
        <f>'[1]משתתפים '!F622</f>
        <v>0</v>
      </c>
      <c r="F622" s="413" t="str">
        <f>'[1]משתתפים '!G622</f>
        <v>אין</v>
      </c>
      <c r="G622" s="460">
        <f>'[1]משתתפים '!H622</f>
        <v>0</v>
      </c>
    </row>
    <row r="623" spans="1:7" ht="18.75">
      <c r="A623" s="867" t="str">
        <f>'[1]משתתפים '!B623</f>
        <v>ת.ז</v>
      </c>
      <c r="B623" s="683" t="str">
        <f>'[1]משתתפים '!C623</f>
        <v>שם השחקן</v>
      </c>
      <c r="C623" s="867" t="str">
        <f>'[1]משתתפים '!D623</f>
        <v>ת. לידה</v>
      </c>
      <c r="D623" s="868" t="str">
        <f>'[1]משתתפים '!E623</f>
        <v>מועדון</v>
      </c>
      <c r="E623" s="867" t="str">
        <f>'[1]משתתפים '!F623</f>
        <v>ת.ז2</v>
      </c>
      <c r="F623" s="505" t="str">
        <f>'[1]משתתפים '!G623</f>
        <v>א. רפואי</v>
      </c>
      <c r="G623" s="855" t="str">
        <f>'[1]משתתפים '!H623</f>
        <v>ת. אישור</v>
      </c>
    </row>
    <row r="624" spans="1:7" ht="18.75">
      <c r="A624" s="479">
        <f>'[1]משתתפים '!B624</f>
        <v>215104936</v>
      </c>
      <c r="B624" s="387" t="str">
        <f>'[1]משתתפים '!C624</f>
        <v>אדרי מור</v>
      </c>
      <c r="C624" s="479">
        <f>'[1]משתתפים '!D624</f>
        <v>2005</v>
      </c>
      <c r="D624" s="479" t="str">
        <f>'[1]משתתפים '!E624</f>
        <v>ערד ד.צ</v>
      </c>
      <c r="E624" s="479">
        <f>'[1]משתתפים '!F624</f>
        <v>215104936</v>
      </c>
      <c r="F624" s="413" t="str">
        <f>'[1]משתתפים '!G624</f>
        <v>יש</v>
      </c>
      <c r="G624" s="460">
        <f>'[1]משתתפים '!H624</f>
        <v>43570</v>
      </c>
    </row>
    <row r="625" spans="1:13" ht="18.75">
      <c r="A625" s="482">
        <f>'[1]משתתפים '!B625</f>
        <v>319083291</v>
      </c>
      <c r="B625" s="387" t="str">
        <f>'[1]משתתפים '!C625</f>
        <v>אושר משה</v>
      </c>
      <c r="C625" s="482">
        <f>'[1]משתתפים '!D625</f>
        <v>1997</v>
      </c>
      <c r="D625" s="479" t="str">
        <f>'[1]משתתפים '!E625</f>
        <v>ערד</v>
      </c>
      <c r="E625" s="482">
        <f>'[1]משתתפים '!F625</f>
        <v>319083291</v>
      </c>
      <c r="F625" s="413" t="str">
        <f>'[1]משתתפים '!G625</f>
        <v>אין</v>
      </c>
      <c r="G625" s="460">
        <f>'[1]משתתפים '!H625</f>
        <v>0</v>
      </c>
    </row>
    <row r="626" spans="1:13" ht="18.75">
      <c r="A626" s="485">
        <f>'[1]משתתפים '!B626</f>
        <v>339223554</v>
      </c>
      <c r="B626" s="387" t="str">
        <f>'[1]משתתפים '!C626</f>
        <v>איווניוק טום</v>
      </c>
      <c r="C626" s="485">
        <f>'[1]משתתפים '!D626</f>
        <v>2014</v>
      </c>
      <c r="D626" s="479" t="str">
        <f>'[1]משתתפים '!E626</f>
        <v>ערד ד.צ</v>
      </c>
      <c r="E626" s="485">
        <f>'[1]משתתפים '!F626</f>
        <v>339223554</v>
      </c>
      <c r="F626" s="413" t="str">
        <f>'[1]משתתפים '!G626</f>
        <v>אין</v>
      </c>
      <c r="G626" s="460">
        <f>'[1]משתתפים '!H626</f>
        <v>0</v>
      </c>
    </row>
    <row r="627" spans="1:13" ht="18.75">
      <c r="A627" s="479">
        <f>'[1]משתתפים '!B627</f>
        <v>304797707</v>
      </c>
      <c r="B627" s="387" t="str">
        <f>'[1]משתתפים '!C627</f>
        <v>אליאסף ציון</v>
      </c>
      <c r="C627" s="479">
        <f>'[1]משתתפים '!D627</f>
        <v>1990</v>
      </c>
      <c r="D627" s="479" t="str">
        <f>'[1]משתתפים '!E627</f>
        <v>ערד</v>
      </c>
      <c r="E627" s="479">
        <f>'[1]משתתפים '!F627</f>
        <v>304797707</v>
      </c>
      <c r="F627" s="413" t="str">
        <f>'[1]משתתפים '!G627</f>
        <v>אין</v>
      </c>
      <c r="G627" s="460">
        <f>'[1]משתתפים '!H627</f>
        <v>0</v>
      </c>
    </row>
    <row r="628" spans="1:13" ht="18.75">
      <c r="A628" s="480">
        <f>'[1]משתתפים '!B628</f>
        <v>69559581</v>
      </c>
      <c r="B628" s="387" t="str">
        <f>'[1]משתתפים '!C628</f>
        <v>אמזלג שי</v>
      </c>
      <c r="C628" s="480">
        <f>'[1]משתתפים '!D628</f>
        <v>1943</v>
      </c>
      <c r="D628" s="479" t="str">
        <f>'[1]משתתפים '!E628</f>
        <v>ערד</v>
      </c>
      <c r="E628" s="480">
        <f>'[1]משתתפים '!F628</f>
        <v>69559581</v>
      </c>
      <c r="F628" s="413" t="str">
        <f>'[1]משתתפים '!G628</f>
        <v>אין</v>
      </c>
      <c r="G628" s="460">
        <f>'[1]משתתפים '!H628</f>
        <v>0</v>
      </c>
      <c r="I628" s="76"/>
      <c r="J628" s="76"/>
      <c r="K628" s="76"/>
      <c r="L628" s="76"/>
      <c r="M628" s="76"/>
    </row>
    <row r="629" spans="1:13" ht="18.75">
      <c r="A629" s="479">
        <f>'[1]משתתפים '!B629</f>
        <v>12032371</v>
      </c>
      <c r="B629" s="387" t="str">
        <f>'[1]משתתפים '!C629</f>
        <v>בר ששת סימון</v>
      </c>
      <c r="C629" s="479">
        <f>'[1]משתתפים '!D629</f>
        <v>1951</v>
      </c>
      <c r="D629" s="479" t="str">
        <f>'[1]משתתפים '!E629</f>
        <v>ערד</v>
      </c>
      <c r="E629" s="479">
        <f>'[1]משתתפים '!F629</f>
        <v>12032371</v>
      </c>
      <c r="F629" s="413" t="str">
        <f>'[1]משתתפים '!G629</f>
        <v>אין</v>
      </c>
      <c r="G629" s="460">
        <f>'[1]משתתפים '!H629</f>
        <v>0</v>
      </c>
    </row>
    <row r="630" spans="1:13" ht="18.75">
      <c r="A630" s="480">
        <f>'[1]משתתפים '!B630</f>
        <v>57947467</v>
      </c>
      <c r="B630" s="387" t="str">
        <f>'[1]משתתפים '!C630</f>
        <v>ברגר שושי</v>
      </c>
      <c r="C630" s="480">
        <f>'[1]משתתפים '!D630</f>
        <v>1962</v>
      </c>
      <c r="D630" s="479" t="str">
        <f>'[1]משתתפים '!E630</f>
        <v>ערד</v>
      </c>
      <c r="E630" s="480">
        <f>'[1]משתתפים '!F630</f>
        <v>57947467</v>
      </c>
      <c r="F630" s="413" t="str">
        <f>'[1]משתתפים '!G630</f>
        <v>אין</v>
      </c>
      <c r="G630" s="460">
        <f>'[1]משתתפים '!H630</f>
        <v>0</v>
      </c>
    </row>
    <row r="631" spans="1:13" ht="18.75">
      <c r="A631" s="479">
        <f>'[1]משתתפים '!B631</f>
        <v>221998214</v>
      </c>
      <c r="B631" s="387" t="str">
        <f>'[1]משתתפים '!C631</f>
        <v>ברק יסמין</v>
      </c>
      <c r="C631" s="479">
        <f>'[1]משתתפים '!D631</f>
        <v>2013</v>
      </c>
      <c r="D631" s="479" t="str">
        <f>'[1]משתתפים '!E631</f>
        <v>ערד ד.צ</v>
      </c>
      <c r="E631" s="479">
        <f>'[1]משתתפים '!F631</f>
        <v>221998214</v>
      </c>
      <c r="F631" s="413" t="str">
        <f>'[1]משתתפים '!G631</f>
        <v>אין</v>
      </c>
      <c r="G631" s="460">
        <f>'[1]משתתפים '!H631</f>
        <v>0</v>
      </c>
    </row>
    <row r="632" spans="1:13">
      <c r="A632" s="84">
        <f>'[1]משתתפים '!B632</f>
        <v>221299811</v>
      </c>
      <c r="B632" s="387" t="str">
        <f>'[1]משתתפים '!C632</f>
        <v>גיגי אוריה</v>
      </c>
      <c r="C632" s="598">
        <f>'[1]משתתפים '!D632</f>
        <v>2012</v>
      </c>
      <c r="D632" s="632" t="str">
        <f>'[1]משתתפים '!E632</f>
        <v>ערד ד.צ</v>
      </c>
      <c r="E632" s="737">
        <f>'[1]משתתפים '!F632</f>
        <v>221299811</v>
      </c>
      <c r="F632" s="413" t="str">
        <f>'[1]משתתפים '!G632</f>
        <v>אין</v>
      </c>
      <c r="G632" s="460">
        <f>'[1]משתתפים '!H632</f>
        <v>0</v>
      </c>
    </row>
    <row r="633" spans="1:13">
      <c r="A633" s="166">
        <f>'[1]משתתפים '!B633</f>
        <v>11342219</v>
      </c>
      <c r="B633" s="387" t="str">
        <f>'[1]משתתפים '!C633</f>
        <v>גנדלמן סוניה</v>
      </c>
      <c r="C633" s="610">
        <f>'[1]משתתפים '!D633</f>
        <v>1953</v>
      </c>
      <c r="D633" s="633" t="str">
        <f>'[1]משתתפים '!E633</f>
        <v>ערד</v>
      </c>
      <c r="E633" s="745">
        <f>'[1]משתתפים '!F633</f>
        <v>11342219</v>
      </c>
      <c r="F633" s="413" t="str">
        <f>'[1]משתתפים '!G633</f>
        <v>אין</v>
      </c>
      <c r="G633" s="460">
        <f>'[1]משתתפים '!H633</f>
        <v>0</v>
      </c>
    </row>
    <row r="634" spans="1:13">
      <c r="A634" s="168">
        <f>'[1]משתתפים '!B634</f>
        <v>55706014</v>
      </c>
      <c r="B634" s="387" t="str">
        <f>'[1]משתתפים '!C634</f>
        <v>גריס אבי</v>
      </c>
      <c r="C634" s="598">
        <f>'[1]משתתפים '!D634</f>
        <v>1959</v>
      </c>
      <c r="D634" s="632" t="str">
        <f>'[1]משתתפים '!E634</f>
        <v>ערד</v>
      </c>
      <c r="E634" s="737">
        <f>'[1]משתתפים '!F634</f>
        <v>55706014</v>
      </c>
      <c r="F634" s="413" t="str">
        <f>'[1]משתתפים '!G634</f>
        <v>אין</v>
      </c>
      <c r="G634" s="460">
        <f>'[1]משתתפים '!H634</f>
        <v>0</v>
      </c>
    </row>
    <row r="635" spans="1:13">
      <c r="A635" s="169">
        <f>'[1]משתתפים '!B635</f>
        <v>31597586</v>
      </c>
      <c r="B635" s="387" t="str">
        <f>'[1]משתתפים '!C635</f>
        <v>הוברפלד אמיר</v>
      </c>
      <c r="C635" s="610">
        <f>'[1]משתתפים '!D635</f>
        <v>1981</v>
      </c>
      <c r="D635" s="633" t="str">
        <f>'[1]משתתפים '!E635</f>
        <v>ערד</v>
      </c>
      <c r="E635" s="745">
        <f>'[1]משתתפים '!F635</f>
        <v>31597586</v>
      </c>
      <c r="F635" s="413" t="str">
        <f>'[1]משתתפים '!G635</f>
        <v>אין</v>
      </c>
      <c r="G635" s="460">
        <f>'[1]משתתפים '!H635</f>
        <v>0</v>
      </c>
    </row>
    <row r="636" spans="1:13">
      <c r="A636" s="168">
        <f>'[1]משתתפים '!B636</f>
        <v>219402765</v>
      </c>
      <c r="B636" s="387" t="str">
        <f>'[1]משתתפים '!C636</f>
        <v>הוברפלד עידו</v>
      </c>
      <c r="C636" s="610">
        <f>'[1]משתתפים '!D636</f>
        <v>2010</v>
      </c>
      <c r="D636" s="633" t="str">
        <f>'[1]משתתפים '!E636</f>
        <v>ערד ד.צ</v>
      </c>
      <c r="E636" s="745">
        <f>'[1]משתתפים '!F636</f>
        <v>219402765</v>
      </c>
      <c r="F636" s="413" t="str">
        <f>'[1]משתתפים '!G636</f>
        <v>אין</v>
      </c>
      <c r="G636" s="460">
        <f>'[1]משתתפים '!H636</f>
        <v>0</v>
      </c>
    </row>
    <row r="637" spans="1:13">
      <c r="A637" s="166">
        <f>'[1]משתתפים '!B637</f>
        <v>23995236</v>
      </c>
      <c r="B637" s="387" t="str">
        <f>'[1]משתתפים '!C637</f>
        <v>הודסמן אילן</v>
      </c>
      <c r="C637" s="610">
        <f>'[1]משתתפים '!D637</f>
        <v>1968</v>
      </c>
      <c r="D637" s="633" t="str">
        <f>'[1]משתתפים '!E637</f>
        <v>ערד</v>
      </c>
      <c r="E637" s="745">
        <f>'[1]משתתפים '!F637</f>
        <v>23995236</v>
      </c>
      <c r="F637" s="413" t="str">
        <f>'[1]משתתפים '!G637</f>
        <v>אין</v>
      </c>
      <c r="G637" s="460">
        <f>'[1]משתתפים '!H637</f>
        <v>0</v>
      </c>
    </row>
    <row r="638" spans="1:13">
      <c r="A638" s="166">
        <f>'[1]משתתפים '!B638</f>
        <v>326472792</v>
      </c>
      <c r="B638" s="387" t="str">
        <f>'[1]משתתפים '!C638</f>
        <v>הודסמן ארבל</v>
      </c>
      <c r="C638" s="610">
        <f>'[1]משתתפים '!D638</f>
        <v>2004</v>
      </c>
      <c r="D638" s="633" t="str">
        <f>'[1]משתתפים '!E638</f>
        <v>ערד ד.צ</v>
      </c>
      <c r="E638" s="745">
        <f>'[1]משתתפים '!F638</f>
        <v>326472792</v>
      </c>
      <c r="F638" s="413" t="str">
        <f>'[1]משתתפים '!G638</f>
        <v>אין</v>
      </c>
      <c r="G638" s="460">
        <f>'[1]משתתפים '!H638</f>
        <v>0</v>
      </c>
    </row>
    <row r="639" spans="1:13">
      <c r="A639" s="308">
        <f>'[1]משתתפים '!B639</f>
        <v>331955369</v>
      </c>
      <c r="B639" s="387" t="str">
        <f>'[1]משתתפים '!C639</f>
        <v>הודסמן תבור</v>
      </c>
      <c r="C639" s="610">
        <f>'[1]משתתפים '!D639</f>
        <v>2008</v>
      </c>
      <c r="D639" s="633" t="str">
        <f>'[1]משתתפים '!E639</f>
        <v>ערד ד.צ</v>
      </c>
      <c r="E639" s="745">
        <f>'[1]משתתפים '!F639</f>
        <v>331955369</v>
      </c>
      <c r="F639" s="413" t="str">
        <f>'[1]משתתפים '!G639</f>
        <v>אין</v>
      </c>
      <c r="G639" s="460">
        <f>'[1]משתתפים '!H639</f>
        <v>0</v>
      </c>
    </row>
    <row r="640" spans="1:13">
      <c r="A640" s="309">
        <f>'[1]משתתפים '!B640</f>
        <v>222078842</v>
      </c>
      <c r="B640" s="387" t="str">
        <f>'[1]משתתפים '!C640</f>
        <v>זבולון שני</v>
      </c>
      <c r="C640" s="610">
        <f>'[1]משתתפים '!D640</f>
        <v>2013</v>
      </c>
      <c r="D640" s="633" t="str">
        <f>'[1]משתתפים '!E640</f>
        <v>ערד ד.צ</v>
      </c>
      <c r="E640" s="745">
        <f>'[1]משתתפים '!F640</f>
        <v>222078842</v>
      </c>
      <c r="F640" s="413" t="str">
        <f>'[1]משתתפים '!G640</f>
        <v>אין</v>
      </c>
      <c r="G640" s="460">
        <f>'[1]משתתפים '!H640</f>
        <v>0</v>
      </c>
    </row>
    <row r="641" spans="1:7">
      <c r="A641" s="490" t="str">
        <f>'[1]משתתפים '!B641</f>
        <v>222159691</v>
      </c>
      <c r="B641" s="387" t="str">
        <f>'[1]משתתפים '!C641</f>
        <v>זרמבסקי מעיין</v>
      </c>
      <c r="C641" s="610">
        <f>'[1]משתתפים '!D641</f>
        <v>2015</v>
      </c>
      <c r="D641" s="633" t="str">
        <f>'[1]משתתפים '!E641</f>
        <v>ערד ד.צ</v>
      </c>
      <c r="E641" s="745" t="str">
        <f>'[1]משתתפים '!F641</f>
        <v>222159691</v>
      </c>
      <c r="F641" s="413" t="str">
        <f>'[1]משתתפים '!G641</f>
        <v>אין</v>
      </c>
      <c r="G641" s="460">
        <f>'[1]משתתפים '!H641</f>
        <v>0</v>
      </c>
    </row>
    <row r="642" spans="1:7">
      <c r="A642" s="577">
        <f>'[1]משתתפים '!B642</f>
        <v>6479471</v>
      </c>
      <c r="B642" s="387" t="str">
        <f>'[1]משתתפים '!C642</f>
        <v>טבצ'ניק משה</v>
      </c>
      <c r="C642" s="487">
        <f>'[1]משתתפים '!D642</f>
        <v>1945</v>
      </c>
      <c r="D642" s="486" t="str">
        <f>'[1]משתתפים '!E642</f>
        <v>ערד</v>
      </c>
      <c r="E642" s="487">
        <f>'[1]משתתפים '!F642</f>
        <v>6479471</v>
      </c>
      <c r="F642" s="413" t="str">
        <f>'[1]משתתפים '!G642</f>
        <v>אין</v>
      </c>
      <c r="G642" s="460">
        <f>'[1]משתתפים '!H642</f>
        <v>0</v>
      </c>
    </row>
    <row r="643" spans="1:7">
      <c r="A643" s="578">
        <f>'[1]משתתפים '!B643</f>
        <v>70359633</v>
      </c>
      <c r="B643" s="387" t="str">
        <f>'[1]משתתפים '!C643</f>
        <v>ידגר רפי</v>
      </c>
      <c r="C643" s="488">
        <f>'[1]משתתפים '!D643</f>
        <v>1949</v>
      </c>
      <c r="D643" s="486" t="str">
        <f>'[1]משתתפים '!E643</f>
        <v>ערד</v>
      </c>
      <c r="E643" s="488">
        <f>'[1]משתתפים '!F643</f>
        <v>70359633</v>
      </c>
      <c r="F643" s="413" t="str">
        <f>'[1]משתתפים '!G643</f>
        <v>אין</v>
      </c>
      <c r="G643" s="460">
        <f>'[1]משתתפים '!H643</f>
        <v>0</v>
      </c>
    </row>
    <row r="644" spans="1:7">
      <c r="A644" s="579">
        <f>'[1]משתתפים '!B644</f>
        <v>221666332</v>
      </c>
      <c r="B644" s="387" t="str">
        <f>'[1]משתתפים '!C644</f>
        <v>יוסף אורי</v>
      </c>
      <c r="C644" s="489">
        <f>'[1]משתתפים '!D644</f>
        <v>2013</v>
      </c>
      <c r="D644" s="486" t="str">
        <f>'[1]משתתפים '!E644</f>
        <v>ערד ד.צ</v>
      </c>
      <c r="E644" s="489">
        <f>'[1]משתתפים '!F644</f>
        <v>221666332</v>
      </c>
      <c r="F644" s="413" t="str">
        <f>'[1]משתתפים '!G644</f>
        <v>אין</v>
      </c>
      <c r="G644" s="460">
        <f>'[1]משתתפים '!H644</f>
        <v>0</v>
      </c>
    </row>
    <row r="645" spans="1:7">
      <c r="A645" s="440">
        <f>'[1]משתתפים '!B645</f>
        <v>52259009</v>
      </c>
      <c r="B645" s="387" t="str">
        <f>'[1]משתתפים '!C645</f>
        <v>מוצאלי אליהו</v>
      </c>
      <c r="C645" s="440">
        <f>'[1]משתתפים '!D645</f>
        <v>1953</v>
      </c>
      <c r="D645" s="486" t="str">
        <f>'[1]משתתפים '!E645</f>
        <v>ערד</v>
      </c>
      <c r="E645" s="440">
        <f>'[1]משתתפים '!F645</f>
        <v>52259009</v>
      </c>
      <c r="F645" s="413" t="str">
        <f>'[1]משתתפים '!G645</f>
        <v>אין</v>
      </c>
      <c r="G645" s="460">
        <f>'[1]משתתפים '!H645</f>
        <v>0</v>
      </c>
    </row>
    <row r="646" spans="1:7">
      <c r="A646" s="490">
        <f>'[1]משתתפים '!B646</f>
        <v>205623911</v>
      </c>
      <c r="B646" s="387" t="str">
        <f>'[1]משתתפים '!C646</f>
        <v>מוצאלי ברק</v>
      </c>
      <c r="C646" s="490">
        <f>'[1]משתתפים '!D646</f>
        <v>1994</v>
      </c>
      <c r="D646" s="486" t="str">
        <f>'[1]משתתפים '!E646</f>
        <v>ערד</v>
      </c>
      <c r="E646" s="490">
        <f>'[1]משתתפים '!F646</f>
        <v>205623911</v>
      </c>
      <c r="F646" s="413" t="str">
        <f>'[1]משתתפים '!G646</f>
        <v>אין</v>
      </c>
      <c r="G646" s="460">
        <f>'[1]משתתפים '!H646</f>
        <v>0</v>
      </c>
    </row>
    <row r="647" spans="1:7">
      <c r="A647" s="490" t="str">
        <f>'[1]משתתפים '!B647</f>
        <v>222785354</v>
      </c>
      <c r="B647" s="387" t="str">
        <f>'[1]משתתפים '!C647</f>
        <v>מיחאווי ינאי</v>
      </c>
      <c r="C647" s="489">
        <f>'[1]משתתפים '!D647</f>
        <v>2013</v>
      </c>
      <c r="D647" s="486" t="str">
        <f>'[1]משתתפים '!E647</f>
        <v>ערד ד.צ</v>
      </c>
      <c r="E647" s="489" t="str">
        <f>'[1]משתתפים '!F647</f>
        <v>222785354</v>
      </c>
      <c r="F647" s="413" t="str">
        <f>'[1]משתתפים '!G647</f>
        <v>אין</v>
      </c>
      <c r="G647" s="460">
        <f>'[1]משתתפים '!H647</f>
        <v>0</v>
      </c>
    </row>
    <row r="648" spans="1:7">
      <c r="A648" s="490">
        <f>'[1]משתתפים '!B648</f>
        <v>311881817</v>
      </c>
      <c r="B648" s="387" t="str">
        <f>'[1]משתתפים '!C648</f>
        <v>ניפומנשצ'י ולרי</v>
      </c>
      <c r="C648" s="488">
        <f>'[1]משתתפים '!D648</f>
        <v>1970</v>
      </c>
      <c r="D648" s="486" t="str">
        <f>'[1]משתתפים '!E648</f>
        <v>ערד</v>
      </c>
      <c r="E648" s="488">
        <f>'[1]משתתפים '!F648</f>
        <v>311881817</v>
      </c>
      <c r="F648" s="413" t="str">
        <f>'[1]משתתפים '!G648</f>
        <v>אין</v>
      </c>
      <c r="G648" s="460">
        <f>'[1]משתתפים '!H648</f>
        <v>0</v>
      </c>
    </row>
    <row r="649" spans="1:7">
      <c r="A649" s="490">
        <f>'[1]משתתפים '!B649</f>
        <v>340402486</v>
      </c>
      <c r="B649" s="387" t="str">
        <f>'[1]משתתפים '!C649</f>
        <v>סווארדלאו יהלי</v>
      </c>
      <c r="C649" s="488">
        <f>'[1]משתתפים '!D649</f>
        <v>2014</v>
      </c>
      <c r="D649" s="486" t="str">
        <f>'[1]משתתפים '!E649</f>
        <v>ערד ד.צ</v>
      </c>
      <c r="E649" s="488">
        <f>'[1]משתתפים '!F649</f>
        <v>340402486</v>
      </c>
      <c r="F649" s="413" t="str">
        <f>'[1]משתתפים '!G649</f>
        <v>אין</v>
      </c>
      <c r="G649" s="460">
        <f>'[1]משתתפים '!H649</f>
        <v>0</v>
      </c>
    </row>
    <row r="650" spans="1:7">
      <c r="A650" s="491">
        <f>'[1]משתתפים '!B650</f>
        <v>58790296</v>
      </c>
      <c r="B650" s="387" t="str">
        <f>'[1]משתתפים '!C650</f>
        <v>עומר יורם</v>
      </c>
      <c r="C650" s="491">
        <f>'[1]משתתפים '!D650</f>
        <v>1946</v>
      </c>
      <c r="D650" s="486" t="str">
        <f>'[1]משתתפים '!E650</f>
        <v>ערד</v>
      </c>
      <c r="E650" s="491">
        <f>'[1]משתתפים '!F650</f>
        <v>58790296</v>
      </c>
      <c r="F650" s="413" t="str">
        <f>'[1]משתתפים '!G650</f>
        <v>אין</v>
      </c>
      <c r="G650" s="460">
        <f>'[1]משתתפים '!H650</f>
        <v>0</v>
      </c>
    </row>
    <row r="651" spans="1:7">
      <c r="A651" s="490">
        <f>'[1]משתתפים '!B651</f>
        <v>40489890</v>
      </c>
      <c r="B651" s="387" t="str">
        <f>'[1]משתתפים '!C651</f>
        <v>פלד שמואל</v>
      </c>
      <c r="C651" s="490">
        <f>'[1]משתתפים '!D651</f>
        <v>1980</v>
      </c>
      <c r="D651" s="486" t="str">
        <f>'[1]משתתפים '!E651</f>
        <v>ערד</v>
      </c>
      <c r="E651" s="490">
        <f>'[1]משתתפים '!F651</f>
        <v>40489890</v>
      </c>
      <c r="F651" s="413" t="str">
        <f>'[1]משתתפים '!G651</f>
        <v>אין</v>
      </c>
      <c r="G651" s="460">
        <f>'[1]משתתפים '!H651</f>
        <v>0</v>
      </c>
    </row>
    <row r="652" spans="1:7">
      <c r="A652" s="486">
        <f>'[1]משתתפים '!B652</f>
        <v>9004235</v>
      </c>
      <c r="B652" s="387" t="str">
        <f>'[1]משתתפים '!C652</f>
        <v>פרי ברכה</v>
      </c>
      <c r="C652" s="492">
        <f>'[1]משתתפים '!D652</f>
        <v>1935</v>
      </c>
      <c r="D652" s="486" t="str">
        <f>'[1]משתתפים '!E652</f>
        <v>ערד</v>
      </c>
      <c r="E652" s="492">
        <f>'[1]משתתפים '!F652</f>
        <v>9004235</v>
      </c>
      <c r="F652" s="413" t="str">
        <f>'[1]משתתפים '!G652</f>
        <v>אין</v>
      </c>
      <c r="G652" s="460">
        <f>'[1]משתתפים '!H652</f>
        <v>0</v>
      </c>
    </row>
    <row r="653" spans="1:7">
      <c r="A653" s="490">
        <f>'[1]משתתפים '!B653</f>
        <v>209154863</v>
      </c>
      <c r="B653" s="387" t="str">
        <f>'[1]משתתפים '!C653</f>
        <v>צ'רסין אדם</v>
      </c>
      <c r="C653" s="488">
        <f>'[1]משתתפים '!D653</f>
        <v>2008</v>
      </c>
      <c r="D653" s="486" t="str">
        <f>'[1]משתתפים '!E653</f>
        <v>ערד ד.צ</v>
      </c>
      <c r="E653" s="488">
        <f>'[1]משתתפים '!F653</f>
        <v>209154863</v>
      </c>
      <c r="F653" s="413" t="str">
        <f>'[1]משתתפים '!G653</f>
        <v>אין</v>
      </c>
      <c r="G653" s="460">
        <f>'[1]משתתפים '!H653</f>
        <v>0</v>
      </c>
    </row>
    <row r="654" spans="1:7">
      <c r="A654" s="440">
        <f>'[1]משתתפים '!B654</f>
        <v>221318645</v>
      </c>
      <c r="B654" s="387" t="str">
        <f>'[1]משתתפים '!C654</f>
        <v>קרצ'מר נופר</v>
      </c>
      <c r="C654" s="440">
        <f>'[1]משתתפים '!D654</f>
        <v>2012</v>
      </c>
      <c r="D654" s="486" t="str">
        <f>'[1]משתתפים '!E654</f>
        <v>ערד ד.צ</v>
      </c>
      <c r="E654" s="440">
        <f>'[1]משתתפים '!F654</f>
        <v>221318645</v>
      </c>
      <c r="F654" s="413" t="str">
        <f>'[1]משתתפים '!G654</f>
        <v>אין</v>
      </c>
      <c r="G654" s="460">
        <f>'[1]משתתפים '!H654</f>
        <v>0</v>
      </c>
    </row>
    <row r="655" spans="1:7">
      <c r="A655" s="440">
        <f>'[1]משתתפים '!B655</f>
        <v>8297244</v>
      </c>
      <c r="B655" s="387" t="str">
        <f>'[1]משתתפים '!C655</f>
        <v>שור דני</v>
      </c>
      <c r="C655" s="440">
        <f>'[1]משתתפים '!D655</f>
        <v>1947</v>
      </c>
      <c r="D655" s="486" t="str">
        <f>'[1]משתתפים '!E655</f>
        <v>ערד</v>
      </c>
      <c r="E655" s="440">
        <f>'[1]משתתפים '!F655</f>
        <v>8297244</v>
      </c>
      <c r="F655" s="413" t="str">
        <f>'[1]משתתפים '!G655</f>
        <v>אין</v>
      </c>
      <c r="G655" s="460">
        <f>'[1]משתתפים '!H655</f>
        <v>0</v>
      </c>
    </row>
    <row r="656" spans="1:7">
      <c r="A656" s="580">
        <f>'[1]משתתפים '!B656</f>
        <v>8394165</v>
      </c>
      <c r="B656" s="387" t="str">
        <f>'[1]משתתפים '!C656</f>
        <v>שור שולי</v>
      </c>
      <c r="C656" s="440">
        <f>'[1]משתתפים '!D656</f>
        <v>1948</v>
      </c>
      <c r="D656" s="486" t="str">
        <f>'[1]משתתפים '!E656</f>
        <v>ערד</v>
      </c>
      <c r="E656" s="440">
        <f>'[1]משתתפים '!F656</f>
        <v>8394165</v>
      </c>
      <c r="F656" s="413" t="str">
        <f>'[1]משתתפים '!G656</f>
        <v>אין</v>
      </c>
      <c r="G656" s="460">
        <f>'[1]משתתפים '!H656</f>
        <v>0</v>
      </c>
    </row>
    <row r="657" spans="1:12">
      <c r="A657" s="493">
        <f>'[1]משתתפים '!B657</f>
        <v>216099010</v>
      </c>
      <c r="B657" s="387" t="str">
        <f>'[1]משתתפים '!C657</f>
        <v>שטיינברגר מאיה</v>
      </c>
      <c r="C657" s="493">
        <f>'[1]משתתפים '!D657</f>
        <v>2006</v>
      </c>
      <c r="D657" s="486" t="str">
        <f>'[1]משתתפים '!E657</f>
        <v>ערד ד.צ</v>
      </c>
      <c r="E657" s="493">
        <f>'[1]משתתפים '!F657</f>
        <v>216099010</v>
      </c>
      <c r="F657" s="413" t="str">
        <f>'[1]משתתפים '!G657</f>
        <v>אין</v>
      </c>
      <c r="G657" s="460">
        <f>'[1]משתתפים '!H657</f>
        <v>0</v>
      </c>
    </row>
    <row r="658" spans="1:12">
      <c r="A658" s="440" t="str">
        <f>'[1]משתתפים '!B658</f>
        <v>221285604</v>
      </c>
      <c r="B658" s="387" t="str">
        <f>'[1]משתתפים '!C658</f>
        <v>שי דניאל</v>
      </c>
      <c r="C658" s="440">
        <f>'[1]משתתפים '!D658</f>
        <v>2011</v>
      </c>
      <c r="D658" s="486" t="str">
        <f>'[1]משתתפים '!E658</f>
        <v>ערד ד.צ</v>
      </c>
      <c r="E658" s="440" t="str">
        <f>'[1]משתתפים '!F658</f>
        <v>221285604</v>
      </c>
      <c r="F658" s="413" t="str">
        <f>'[1]משתתפים '!G658</f>
        <v>אין</v>
      </c>
      <c r="G658" s="460">
        <f>'[1]משתתפים '!H658</f>
        <v>0</v>
      </c>
    </row>
    <row r="659" spans="1:12">
      <c r="A659" s="581" t="str">
        <f>'[1]משתתפים '!B659</f>
        <v>037519279</v>
      </c>
      <c r="B659" s="387" t="str">
        <f>'[1]משתתפים '!C659</f>
        <v>שי יואב</v>
      </c>
      <c r="C659" s="417">
        <f>'[1]משתתפים '!D659</f>
        <v>1975</v>
      </c>
      <c r="D659" s="486" t="str">
        <f>'[1]משתתפים '!E659</f>
        <v>ערד</v>
      </c>
      <c r="E659" s="417" t="str">
        <f>'[1]משתתפים '!F659</f>
        <v>037519279</v>
      </c>
      <c r="F659" s="413" t="str">
        <f>'[1]משתתפים '!G659</f>
        <v>אין</v>
      </c>
      <c r="G659" s="460">
        <f>'[1]משתתפים '!H659</f>
        <v>0</v>
      </c>
    </row>
    <row r="660" spans="1:12">
      <c r="A660" s="496" t="str">
        <f>'[1]משתתפים '!B660</f>
        <v>333512168</v>
      </c>
      <c r="B660" s="387" t="str">
        <f>'[1]משתתפים '!C660</f>
        <v>שי יונתן</v>
      </c>
      <c r="C660" s="494">
        <f>'[1]משתתפים '!D660</f>
        <v>2009</v>
      </c>
      <c r="D660" s="486" t="str">
        <f>'[1]משתתפים '!E660</f>
        <v>ערד ד.צ</v>
      </c>
      <c r="E660" s="494" t="str">
        <f>'[1]משתתפים '!F660</f>
        <v>333512168</v>
      </c>
      <c r="F660" s="413" t="str">
        <f>'[1]משתתפים '!G660</f>
        <v>אין</v>
      </c>
      <c r="G660" s="460">
        <f>'[1]משתתפים '!H660</f>
        <v>0</v>
      </c>
    </row>
    <row r="661" spans="1:12">
      <c r="A661" s="495">
        <f>'[1]משתתפים '!B661</f>
        <v>16704181</v>
      </c>
      <c r="B661" s="387" t="str">
        <f>'[1]משתתפים '!C661</f>
        <v>שיוביץ משה</v>
      </c>
      <c r="C661" s="684">
        <f>'[1]משתתפים '!D661</f>
        <v>1950</v>
      </c>
      <c r="D661" s="486" t="str">
        <f>'[1]משתתפים '!E661</f>
        <v>ערד</v>
      </c>
      <c r="E661" s="684">
        <f>'[1]משתתפים '!F661</f>
        <v>16704181</v>
      </c>
      <c r="F661" s="413" t="str">
        <f>'[1]משתתפים '!G661</f>
        <v>אין</v>
      </c>
      <c r="G661" s="460">
        <f>'[1]משתתפים '!H661</f>
        <v>0</v>
      </c>
    </row>
    <row r="662" spans="1:12">
      <c r="A662" s="440">
        <f>'[1]משתתפים '!B662</f>
        <v>16704199</v>
      </c>
      <c r="B662" s="387" t="str">
        <f>'[1]משתתפים '!C662</f>
        <v>שיוביץ סוניה</v>
      </c>
      <c r="C662" s="440">
        <f>'[1]משתתפים '!D662</f>
        <v>1950</v>
      </c>
      <c r="D662" s="486" t="str">
        <f>'[1]משתתפים '!E662</f>
        <v>ערד</v>
      </c>
      <c r="E662" s="440">
        <f>'[1]משתתפים '!F662</f>
        <v>16704199</v>
      </c>
      <c r="F662" s="413" t="str">
        <f>'[1]משתתפים '!G662</f>
        <v>אין</v>
      </c>
      <c r="G662" s="460">
        <f>'[1]משתתפים '!H662</f>
        <v>0</v>
      </c>
    </row>
    <row r="663" spans="1:12">
      <c r="A663" s="490">
        <f>'[1]משתתפים '!B663</f>
        <v>26010413</v>
      </c>
      <c r="B663" s="387" t="str">
        <f>'[1]משתתפים '!C663</f>
        <v>שלום שלום</v>
      </c>
      <c r="C663" s="498">
        <f>'[1]משתתפים '!D663</f>
        <v>1944</v>
      </c>
      <c r="D663" s="486" t="str">
        <f>'[1]משתתפים '!E663</f>
        <v>ערד</v>
      </c>
      <c r="E663" s="498">
        <f>'[1]משתתפים '!F663</f>
        <v>26010413</v>
      </c>
      <c r="F663" s="413" t="str">
        <f>'[1]משתתפים '!G663</f>
        <v>אין</v>
      </c>
      <c r="G663" s="460">
        <f>'[1]משתתפים '!H663</f>
        <v>0</v>
      </c>
    </row>
    <row r="664" spans="1:12">
      <c r="A664" s="496">
        <f>'[1]משתתפים '!B664</f>
        <v>50121227</v>
      </c>
      <c r="B664" s="387" t="str">
        <f>'[1]משתתפים '!C664</f>
        <v>שפירא אילן</v>
      </c>
      <c r="C664" s="440">
        <f>'[1]משתתפים '!D664</f>
        <v>1950</v>
      </c>
      <c r="D664" s="486" t="str">
        <f>'[1]משתתפים '!E664</f>
        <v>ערד</v>
      </c>
      <c r="E664" s="440">
        <f>'[1]משתתפים '!F664</f>
        <v>50121227</v>
      </c>
      <c r="F664" s="413" t="str">
        <f>'[1]משתתפים '!G664</f>
        <v>אין</v>
      </c>
      <c r="G664" s="460">
        <f>'[1]משתתפים '!H664</f>
        <v>0</v>
      </c>
    </row>
    <row r="665" spans="1:12">
      <c r="A665" s="490" t="str">
        <f>'[1]משתתפים '!B665</f>
        <v>003903291</v>
      </c>
      <c r="B665" s="387" t="str">
        <f>'[1]משתתפים '!C665</f>
        <v>שילה יגאל</v>
      </c>
      <c r="C665" s="497">
        <f>'[1]משתתפים '!D665</f>
        <v>1940</v>
      </c>
      <c r="D665" s="486" t="str">
        <f>'[1]משתתפים '!E665</f>
        <v>ערד</v>
      </c>
      <c r="E665" s="497" t="str">
        <f>'[1]משתתפים '!F665</f>
        <v>003903291</v>
      </c>
      <c r="F665" s="413" t="str">
        <f>'[1]משתתפים '!G665</f>
        <v>אין</v>
      </c>
      <c r="G665" s="460">
        <f>'[1]משתתפים '!H665</f>
        <v>0</v>
      </c>
    </row>
    <row r="666" spans="1:12">
      <c r="A666" s="490" t="str">
        <f>'[1]משתתפים '!B666</f>
        <v>065495921</v>
      </c>
      <c r="B666" s="387" t="str">
        <f>'[1]משתתפים '!C666</f>
        <v>אולוס אילנה</v>
      </c>
      <c r="C666" s="486" t="str">
        <f>'[1]משתתפים '!D666</f>
        <v>1957</v>
      </c>
      <c r="D666" s="486" t="str">
        <f>'[1]משתתפים '!E666</f>
        <v>ערד</v>
      </c>
      <c r="E666" s="486" t="str">
        <f>'[1]משתתפים '!F666</f>
        <v>065495921</v>
      </c>
      <c r="F666" s="413" t="str">
        <f>'[1]משתתפים '!G666</f>
        <v>יש</v>
      </c>
      <c r="G666" s="460">
        <f>'[1]משתתפים '!H666</f>
        <v>44835</v>
      </c>
    </row>
    <row r="667" spans="1:12">
      <c r="A667" s="490" t="str">
        <f>'[1]משתתפים '!B667</f>
        <v>053921706</v>
      </c>
      <c r="B667" s="387" t="str">
        <f>'[1]משתתפים '!C667</f>
        <v>זיג מאירה</v>
      </c>
      <c r="C667" s="498">
        <f>'[1]משתתפים '!D667</f>
        <v>1955</v>
      </c>
      <c r="D667" s="486" t="str">
        <f>'[1]משתתפים '!E667</f>
        <v>ערד</v>
      </c>
      <c r="E667" s="498" t="str">
        <f>'[1]משתתפים '!F667</f>
        <v>053921706</v>
      </c>
      <c r="F667" s="413" t="str">
        <f>'[1]משתתפים '!G667</f>
        <v>יש</v>
      </c>
      <c r="G667" s="460">
        <f>'[1]משתתפים '!H667</f>
        <v>44835</v>
      </c>
    </row>
    <row r="668" spans="1:12">
      <c r="A668" s="490" t="str">
        <f>'[1]משתתפים '!B668</f>
        <v>050555077</v>
      </c>
      <c r="B668" s="387" t="str">
        <f>'[1]משתתפים '!C668</f>
        <v>גדי יונה</v>
      </c>
      <c r="C668" s="497">
        <f>'[1]משתתפים '!D668</f>
        <v>1951</v>
      </c>
      <c r="D668" s="486" t="str">
        <f>'[1]משתתפים '!E668</f>
        <v>ערד</v>
      </c>
      <c r="E668" s="497" t="str">
        <f>'[1]משתתפים '!F668</f>
        <v>050555077</v>
      </c>
      <c r="F668" s="413" t="str">
        <f>'[1]משתתפים '!G668</f>
        <v>יש</v>
      </c>
      <c r="G668" s="460">
        <f>'[1]משתתפים '!H668</f>
        <v>44835</v>
      </c>
    </row>
    <row r="669" spans="1:12">
      <c r="A669" s="490">
        <f>'[1]משתתפים '!B669</f>
        <v>322873670</v>
      </c>
      <c r="B669" s="387" t="str">
        <f>'[1]משתתפים '!C669</f>
        <v>עומר איתי</v>
      </c>
      <c r="C669" s="498">
        <f>'[1]משתתפים '!D669</f>
        <v>2001</v>
      </c>
      <c r="D669" s="486" t="str">
        <f>'[1]משתתפים '!E669</f>
        <v>ערד</v>
      </c>
      <c r="E669" s="498">
        <f>'[1]משתתפים '!F669</f>
        <v>322873670</v>
      </c>
      <c r="F669" s="413" t="str">
        <f>'[1]משתתפים '!G669</f>
        <v>אין</v>
      </c>
      <c r="G669" s="460">
        <f>'[1]משתתפים '!H669</f>
        <v>0</v>
      </c>
    </row>
    <row r="670" spans="1:12">
      <c r="A670" s="496">
        <f>'[1]משתתפים '!B670</f>
        <v>1531011</v>
      </c>
      <c r="B670" s="387" t="str">
        <f>'[1]משתתפים '!C670</f>
        <v>פרבר גיורא</v>
      </c>
      <c r="C670" s="440">
        <f>'[1]משתתפים '!D670</f>
        <v>1942</v>
      </c>
      <c r="D670" s="486" t="str">
        <f>'[1]משתתפים '!E670</f>
        <v>ערד</v>
      </c>
      <c r="E670" s="440">
        <f>'[1]משתתפים '!F670</f>
        <v>1531011</v>
      </c>
      <c r="F670" s="413" t="str">
        <f>'[1]משתתפים '!G670</f>
        <v>אין</v>
      </c>
      <c r="G670" s="460">
        <f>'[1]משתתפים '!H670</f>
        <v>0</v>
      </c>
    </row>
    <row r="671" spans="1:12">
      <c r="A671" s="490">
        <f>'[1]משתתפים '!B671</f>
        <v>0</v>
      </c>
      <c r="B671" s="387">
        <f>'[1]משתתפים '!C671</f>
        <v>0</v>
      </c>
      <c r="C671" s="81">
        <f>'[1]משתתפים '!D671</f>
        <v>0</v>
      </c>
      <c r="D671" s="151" t="str">
        <f>'[1]משתתפים '!E671</f>
        <v>ערד</v>
      </c>
      <c r="E671" s="737">
        <f>'[1]משתתפים '!F671</f>
        <v>0</v>
      </c>
      <c r="F671" s="413" t="str">
        <f>'[1]משתתפים '!G671</f>
        <v>אין</v>
      </c>
      <c r="G671" s="460">
        <f>'[1]משתתפים '!H671</f>
        <v>0</v>
      </c>
    </row>
    <row r="672" spans="1:12">
      <c r="A672" s="490">
        <f>'[1]משתתפים '!B672</f>
        <v>0</v>
      </c>
      <c r="B672" s="387">
        <f>'[1]משתתפים '!C672</f>
        <v>0</v>
      </c>
      <c r="C672" s="81">
        <f>'[1]משתתפים '!D672</f>
        <v>0</v>
      </c>
      <c r="D672" s="151" t="str">
        <f>'[1]משתתפים '!E672</f>
        <v>ערד</v>
      </c>
      <c r="E672" s="737">
        <f>'[1]משתתפים '!F672</f>
        <v>0</v>
      </c>
      <c r="F672" s="413" t="str">
        <f>'[1]משתתפים '!G672</f>
        <v>אין</v>
      </c>
      <c r="G672" s="460">
        <f>'[1]משתתפים '!H672</f>
        <v>0</v>
      </c>
      <c r="L672" s="170"/>
    </row>
    <row r="673" spans="1:19">
      <c r="A673" s="490">
        <f>'[1]משתתפים '!B673</f>
        <v>0</v>
      </c>
      <c r="B673" s="387">
        <f>'[1]משתתפים '!C673</f>
        <v>0</v>
      </c>
      <c r="C673" s="84">
        <f>'[1]משתתפים '!D673</f>
        <v>0</v>
      </c>
      <c r="D673" s="152" t="str">
        <f>'[1]משתתפים '!E673</f>
        <v>ערד</v>
      </c>
      <c r="E673" s="711">
        <f>'[1]משתתפים '!F673</f>
        <v>0</v>
      </c>
      <c r="F673" s="413" t="str">
        <f>'[1]משתתפים '!G673</f>
        <v>אין</v>
      </c>
      <c r="G673" s="460">
        <f>'[1]משתתפים '!H673</f>
        <v>0</v>
      </c>
    </row>
    <row r="674" spans="1:19">
      <c r="A674" s="490">
        <f>'[1]משתתפים '!B674</f>
        <v>0</v>
      </c>
      <c r="B674" s="387">
        <f>'[1]משתתפים '!C674</f>
        <v>0</v>
      </c>
      <c r="C674" s="81">
        <f>'[1]משתתפים '!D674</f>
        <v>0</v>
      </c>
      <c r="D674" s="151">
        <f>'[1]משתתפים '!E674</f>
        <v>0</v>
      </c>
      <c r="E674" s="737">
        <f>'[1]משתתפים '!F674</f>
        <v>0</v>
      </c>
      <c r="F674" s="413" t="str">
        <f>'[1]משתתפים '!G674</f>
        <v>אין</v>
      </c>
      <c r="G674" s="460">
        <f>'[1]משתתפים '!H674</f>
        <v>0</v>
      </c>
      <c r="S674" s="171"/>
    </row>
    <row r="675" spans="1:19">
      <c r="A675" s="490">
        <f>'[1]משתתפים '!B675</f>
        <v>0</v>
      </c>
      <c r="B675" s="387">
        <f>'[1]משתתפים '!C675</f>
        <v>0</v>
      </c>
      <c r="C675" s="84">
        <f>'[1]משתתפים '!D675</f>
        <v>0</v>
      </c>
      <c r="D675" s="152">
        <f>'[1]משתתפים '!E675</f>
        <v>0</v>
      </c>
      <c r="E675" s="737">
        <f>'[1]משתתפים '!F675</f>
        <v>0</v>
      </c>
      <c r="F675" s="413" t="str">
        <f>'[1]משתתפים '!G675</f>
        <v>אין</v>
      </c>
      <c r="G675" s="460">
        <f>'[1]משתתפים '!H675</f>
        <v>0</v>
      </c>
      <c r="S675" s="170"/>
    </row>
    <row r="676" spans="1:19">
      <c r="A676" s="490">
        <f>'[1]משתתפים '!B676</f>
        <v>0</v>
      </c>
      <c r="B676" s="387">
        <f>'[1]משתתפים '!C676</f>
        <v>0</v>
      </c>
      <c r="C676" s="84">
        <f>'[1]משתתפים '!D676</f>
        <v>0</v>
      </c>
      <c r="D676" s="152">
        <f>'[1]משתתפים '!E676</f>
        <v>0</v>
      </c>
      <c r="E676" s="737">
        <f>'[1]משתתפים '!F676</f>
        <v>0</v>
      </c>
      <c r="F676" s="413" t="str">
        <f>'[1]משתתפים '!G676</f>
        <v>אין</v>
      </c>
      <c r="G676" s="460">
        <f>'[1]משתתפים '!H676</f>
        <v>0</v>
      </c>
      <c r="S676" s="172"/>
    </row>
    <row r="677" spans="1:19">
      <c r="A677" s="490">
        <f>'[1]משתתפים '!B677</f>
        <v>0</v>
      </c>
      <c r="B677" s="387">
        <f>'[1]משתתפים '!C677</f>
        <v>0</v>
      </c>
      <c r="C677" s="84">
        <f>'[1]משתתפים '!D677</f>
        <v>0</v>
      </c>
      <c r="D677" s="152">
        <f>'[1]משתתפים '!E677</f>
        <v>0</v>
      </c>
      <c r="E677" s="737">
        <f>'[1]משתתפים '!F677</f>
        <v>0</v>
      </c>
      <c r="F677" s="413" t="str">
        <f>'[1]משתתפים '!G677</f>
        <v>אין</v>
      </c>
      <c r="G677" s="460">
        <f>'[1]משתתפים '!H677</f>
        <v>0</v>
      </c>
      <c r="S677" s="170"/>
    </row>
    <row r="678" spans="1:19">
      <c r="A678" s="440">
        <f>'[1]משתתפים '!B678</f>
        <v>0</v>
      </c>
      <c r="B678" s="387">
        <f>'[1]משתתפים '!C678</f>
        <v>0</v>
      </c>
      <c r="C678" s="84">
        <f>'[1]משתתפים '!D678</f>
        <v>0</v>
      </c>
      <c r="D678" s="152">
        <f>'[1]משתתפים '!E678</f>
        <v>0</v>
      </c>
      <c r="E678" s="737">
        <f>'[1]משתתפים '!F678</f>
        <v>0</v>
      </c>
      <c r="F678" s="413" t="str">
        <f>'[1]משתתפים '!G678</f>
        <v>אין</v>
      </c>
      <c r="G678" s="460">
        <f>'[1]משתתפים '!H678</f>
        <v>0</v>
      </c>
    </row>
    <row r="679" spans="1:19">
      <c r="A679" s="869" t="str">
        <f>'[1]משתתפים '!B679</f>
        <v>ת.ז</v>
      </c>
      <c r="B679" s="683" t="str">
        <f>'[1]משתתפים '!C679</f>
        <v>שם השחקן</v>
      </c>
      <c r="C679" s="860" t="str">
        <f>'[1]משתתפים '!D679</f>
        <v>ת. לידה</v>
      </c>
      <c r="D679" s="865" t="str">
        <f>'[1]משתתפים '!E679</f>
        <v>מועדון</v>
      </c>
      <c r="E679" s="870" t="str">
        <f>'[1]משתתפים '!F679</f>
        <v>ת.ז2</v>
      </c>
      <c r="F679" s="505" t="str">
        <f>'[1]משתתפים '!G679</f>
        <v>א. רפואי</v>
      </c>
      <c r="G679" s="855" t="str">
        <f>'[1]משתתפים '!H679</f>
        <v>ת. אישור</v>
      </c>
    </row>
    <row r="680" spans="1:19">
      <c r="A680" s="490">
        <f>'[1]משתתפים '!B680</f>
        <v>318828084</v>
      </c>
      <c r="B680" s="387" t="str">
        <f>'[1]משתתפים '!C680</f>
        <v>אבוטבול אביחי</v>
      </c>
      <c r="C680" s="84">
        <f>'[1]משתתפים '!D680</f>
        <v>1999</v>
      </c>
      <c r="D680" s="152" t="str">
        <f>'[1]משתתפים '!E680</f>
        <v>ק. ביאליק</v>
      </c>
      <c r="E680" s="737">
        <f>'[1]משתתפים '!F680</f>
        <v>318828084</v>
      </c>
      <c r="F680" s="413" t="str">
        <f>'[1]משתתפים '!G680</f>
        <v>אין</v>
      </c>
      <c r="G680" s="460">
        <f>'[1]משתתפים '!H680</f>
        <v>0</v>
      </c>
    </row>
    <row r="681" spans="1:19">
      <c r="A681" s="490">
        <f>'[1]משתתפים '!B681</f>
        <v>316578087</v>
      </c>
      <c r="B681" s="387" t="str">
        <f>'[1]משתתפים '!C681</f>
        <v>אבוטבול אליאור</v>
      </c>
      <c r="C681" s="84">
        <f>'[1]משתתפים '!D681</f>
        <v>1997</v>
      </c>
      <c r="D681" s="152" t="str">
        <f>'[1]משתתפים '!E681</f>
        <v>ק. ביאליק</v>
      </c>
      <c r="E681" s="737">
        <f>'[1]משתתפים '!F681</f>
        <v>316578087</v>
      </c>
      <c r="F681" s="413" t="str">
        <f>'[1]משתתפים '!G681</f>
        <v>אין</v>
      </c>
      <c r="G681" s="460">
        <f>'[1]משתתפים '!H681</f>
        <v>0</v>
      </c>
    </row>
    <row r="682" spans="1:19">
      <c r="A682" s="440">
        <f>'[1]משתתפים '!B682</f>
        <v>201244175</v>
      </c>
      <c r="B682" s="387" t="str">
        <f>'[1]משתתפים '!C682</f>
        <v>אוחנה אליהו</v>
      </c>
      <c r="C682" s="84">
        <f>'[1]משתתפים '!D682</f>
        <v>1989</v>
      </c>
      <c r="D682" s="152" t="str">
        <f>'[1]משתתפים '!E682</f>
        <v>ק. ביאליק</v>
      </c>
      <c r="E682" s="737">
        <f>'[1]משתתפים '!F682</f>
        <v>201244175</v>
      </c>
      <c r="F682" s="413" t="str">
        <f>'[1]משתתפים '!G682</f>
        <v>אין</v>
      </c>
      <c r="G682" s="460">
        <f>'[1]משתתפים '!H682</f>
        <v>0</v>
      </c>
    </row>
    <row r="683" spans="1:19">
      <c r="A683" s="490" t="str">
        <f>'[1]משתתפים '!B683</f>
        <v>321132961</v>
      </c>
      <c r="B683" s="387" t="str">
        <f>'[1]משתתפים '!C683</f>
        <v>אוליך ולדימיר</v>
      </c>
      <c r="C683" s="81">
        <f>'[1]משתתפים '!D683</f>
        <v>1952</v>
      </c>
      <c r="D683" s="151" t="str">
        <f>'[1]משתתפים '!E683</f>
        <v>ק. ביאליק</v>
      </c>
      <c r="E683" s="737" t="str">
        <f>'[1]משתתפים '!F683</f>
        <v>321132961</v>
      </c>
      <c r="F683" s="413" t="str">
        <f>'[1]משתתפים '!G683</f>
        <v>אין</v>
      </c>
      <c r="G683" s="460">
        <f>'[1]משתתפים '!H683</f>
        <v>0</v>
      </c>
    </row>
    <row r="684" spans="1:19">
      <c r="A684" s="440" t="str">
        <f>'[1]משתתפים '!B684</f>
        <v>057956989</v>
      </c>
      <c r="B684" s="387" t="str">
        <f>'[1]משתתפים '!C684</f>
        <v>אורלייב פאול</v>
      </c>
      <c r="C684" s="84">
        <f>'[1]משתתפים '!D684</f>
        <v>1962</v>
      </c>
      <c r="D684" s="152" t="str">
        <f>'[1]משתתפים '!E684</f>
        <v>ק. ביאליק</v>
      </c>
      <c r="E684" s="711" t="str">
        <f>'[1]משתתפים '!F684</f>
        <v>057956989</v>
      </c>
      <c r="F684" s="413" t="str">
        <f>'[1]משתתפים '!G684</f>
        <v>אין</v>
      </c>
      <c r="G684" s="460">
        <f>'[1]משתתפים '!H684</f>
        <v>0</v>
      </c>
    </row>
    <row r="685" spans="1:19">
      <c r="A685" s="440" t="str">
        <f>'[1]משתתפים '!B685</f>
        <v>050291319</v>
      </c>
      <c r="B685" s="387" t="str">
        <f>'[1]משתתפים '!C685</f>
        <v>אינהורן הרצל</v>
      </c>
      <c r="C685" s="81">
        <f>'[1]משתתפים '!D685</f>
        <v>1950</v>
      </c>
      <c r="D685" s="151" t="str">
        <f>'[1]משתתפים '!E685</f>
        <v>ק. ביאליק</v>
      </c>
      <c r="E685" s="737" t="str">
        <f>'[1]משתתפים '!F685</f>
        <v>050291319</v>
      </c>
      <c r="F685" s="413" t="str">
        <f>'[1]משתתפים '!G685</f>
        <v>אין</v>
      </c>
      <c r="G685" s="460">
        <f>'[1]משתתפים '!H685</f>
        <v>0</v>
      </c>
    </row>
    <row r="686" spans="1:19">
      <c r="A686" s="490" t="str">
        <f>'[1]משתתפים '!B686</f>
        <v>055323323</v>
      </c>
      <c r="B686" s="387" t="str">
        <f>'[1]משתתפים '!C686</f>
        <v>אלקיים יעקב</v>
      </c>
      <c r="C686" s="84">
        <f>'[1]משתתפים '!D686</f>
        <v>1958</v>
      </c>
      <c r="D686" s="152" t="str">
        <f>'[1]משתתפים '!E686</f>
        <v>ק. ביאליק</v>
      </c>
      <c r="E686" s="737" t="str">
        <f>'[1]משתתפים '!F686</f>
        <v>055323323</v>
      </c>
      <c r="F686" s="413" t="str">
        <f>'[1]משתתפים '!G686</f>
        <v>אין</v>
      </c>
      <c r="G686" s="460">
        <f>'[1]משתתפים '!H686</f>
        <v>0</v>
      </c>
    </row>
    <row r="687" spans="1:19">
      <c r="A687" s="490" t="str">
        <f>'[1]משתתפים '!B687</f>
        <v>009930876</v>
      </c>
      <c r="B687" s="387" t="str">
        <f>'[1]משתתפים '!C687</f>
        <v>ארצי אברהם</v>
      </c>
      <c r="C687" s="84">
        <f>'[1]משתתפים '!D687</f>
        <v>1940</v>
      </c>
      <c r="D687" s="152" t="str">
        <f>'[1]משתתפים '!E687</f>
        <v>ק. ביאליק</v>
      </c>
      <c r="E687" s="737" t="str">
        <f>'[1]משתתפים '!F687</f>
        <v>009930876</v>
      </c>
      <c r="F687" s="413" t="str">
        <f>'[1]משתתפים '!G687</f>
        <v>אין</v>
      </c>
      <c r="G687" s="460">
        <f>'[1]משתתפים '!H687</f>
        <v>0</v>
      </c>
    </row>
    <row r="688" spans="1:19">
      <c r="A688" s="490" t="str">
        <f>'[1]משתתפים '!B688</f>
        <v>002198240</v>
      </c>
      <c r="B688" s="387" t="str">
        <f>'[1]משתתפים '!C688</f>
        <v>בינר עמוס</v>
      </c>
      <c r="C688" s="84">
        <f>'[1]משתתפים '!D688</f>
        <v>1949</v>
      </c>
      <c r="D688" s="152" t="str">
        <f>'[1]משתתפים '!E688</f>
        <v>ק. ביאליק</v>
      </c>
      <c r="E688" s="737" t="str">
        <f>'[1]משתתפים '!F688</f>
        <v>002198240</v>
      </c>
      <c r="F688" s="413" t="str">
        <f>'[1]משתתפים '!G688</f>
        <v>אין</v>
      </c>
      <c r="G688" s="460">
        <f>'[1]משתתפים '!H688</f>
        <v>0</v>
      </c>
    </row>
    <row r="689" spans="1:7">
      <c r="A689" s="490">
        <f>'[1]משתתפים '!B689</f>
        <v>0</v>
      </c>
      <c r="B689" s="387">
        <f>'[1]משתתפים '!C689</f>
        <v>0</v>
      </c>
      <c r="C689" s="84">
        <f>'[1]משתתפים '!D689</f>
        <v>0</v>
      </c>
      <c r="D689" s="152">
        <f>'[1]משתתפים '!E689</f>
        <v>0</v>
      </c>
      <c r="E689" s="737">
        <f>'[1]משתתפים '!F689</f>
        <v>0</v>
      </c>
      <c r="F689" s="413">
        <f>'[1]משתתפים '!G689</f>
        <v>0</v>
      </c>
      <c r="G689" s="460">
        <f>'[1]משתתפים '!H689</f>
        <v>0</v>
      </c>
    </row>
    <row r="690" spans="1:7">
      <c r="A690" s="577" t="str">
        <f>'[1]משתתפים '!B690</f>
        <v>065523078</v>
      </c>
      <c r="B690" s="387" t="str">
        <f>'[1]משתתפים '!C690</f>
        <v>בקמן ישראל</v>
      </c>
      <c r="C690" s="84">
        <f>'[1]משתתפים '!D690</f>
        <v>1945</v>
      </c>
      <c r="D690" s="152" t="str">
        <f>'[1]משתתפים '!E690</f>
        <v>ק. ביאליק</v>
      </c>
      <c r="E690" s="737" t="str">
        <f>'[1]משתתפים '!F690</f>
        <v>065523078</v>
      </c>
      <c r="F690" s="413" t="str">
        <f>'[1]משתתפים '!G690</f>
        <v>אין</v>
      </c>
      <c r="G690" s="460">
        <f>'[1]משתתפים '!H690</f>
        <v>0</v>
      </c>
    </row>
    <row r="691" spans="1:7">
      <c r="A691" s="497" t="str">
        <f>'[1]משתתפים '!B691</f>
        <v>054847314</v>
      </c>
      <c r="B691" s="387" t="str">
        <f>'[1]משתתפים '!C691</f>
        <v>ברוך יוסי</v>
      </c>
      <c r="C691" s="81">
        <f>'[1]משתתפים '!D691</f>
        <v>1957</v>
      </c>
      <c r="D691" s="151" t="str">
        <f>'[1]משתתפים '!E691</f>
        <v>ק. ביאליק</v>
      </c>
      <c r="E691" s="737" t="str">
        <f>'[1]משתתפים '!F691</f>
        <v>054847314</v>
      </c>
      <c r="F691" s="413" t="str">
        <f>'[1]משתתפים '!G691</f>
        <v>אין</v>
      </c>
      <c r="G691" s="460">
        <f>'[1]משתתפים '!H691</f>
        <v>0</v>
      </c>
    </row>
    <row r="692" spans="1:7">
      <c r="A692" s="497" t="str">
        <f>'[1]משתתפים '!B692</f>
        <v>054550066</v>
      </c>
      <c r="B692" s="387" t="str">
        <f>'[1]משתתפים '!C692</f>
        <v>ברל יואב</v>
      </c>
      <c r="C692" s="84">
        <f>'[1]משתתפים '!D692</f>
        <v>1956</v>
      </c>
      <c r="D692" s="152" t="str">
        <f>'[1]משתתפים '!E692</f>
        <v>ק. ביאליק</v>
      </c>
      <c r="E692" s="711" t="str">
        <f>'[1]משתתפים '!F692</f>
        <v>054550066</v>
      </c>
      <c r="F692" s="413" t="str">
        <f>'[1]משתתפים '!G692</f>
        <v>אין</v>
      </c>
      <c r="G692" s="460">
        <f>'[1]משתתפים '!H692</f>
        <v>0</v>
      </c>
    </row>
    <row r="693" spans="1:7">
      <c r="A693" s="497" t="str">
        <f>'[1]משתתפים '!B693</f>
        <v>006724462</v>
      </c>
      <c r="B693" s="387" t="str">
        <f>'[1]משתתפים '!C693</f>
        <v>ברקוביץ נעמי</v>
      </c>
      <c r="C693" s="81">
        <f>'[1]משתתפים '!D693</f>
        <v>1944</v>
      </c>
      <c r="D693" s="151" t="str">
        <f>'[1]משתתפים '!E693</f>
        <v>ק. ביאליק</v>
      </c>
      <c r="E693" s="737" t="str">
        <f>'[1]משתתפים '!F693</f>
        <v>006724462</v>
      </c>
      <c r="F693" s="413" t="str">
        <f>'[1]משתתפים '!G693</f>
        <v>אין</v>
      </c>
      <c r="G693" s="460">
        <f>'[1]משתתפים '!H693</f>
        <v>0</v>
      </c>
    </row>
    <row r="694" spans="1:7">
      <c r="A694" s="440" t="str">
        <f>'[1]משתתפים '!B694</f>
        <v>001910942</v>
      </c>
      <c r="B694" s="387" t="str">
        <f>'[1]משתתפים '!C694</f>
        <v>גרדוס רון</v>
      </c>
      <c r="C694" s="84">
        <f>'[1]משתתפים '!D694</f>
        <v>1949</v>
      </c>
      <c r="D694" s="152" t="str">
        <f>'[1]משתתפים '!E694</f>
        <v>ק. ביאליק</v>
      </c>
      <c r="E694" s="737" t="str">
        <f>'[1]משתתפים '!F694</f>
        <v>001910942</v>
      </c>
      <c r="F694" s="413" t="str">
        <f>'[1]משתתפים '!G694</f>
        <v>אין</v>
      </c>
      <c r="G694" s="460">
        <f>'[1]משתתפים '!H694</f>
        <v>0</v>
      </c>
    </row>
    <row r="695" spans="1:7">
      <c r="A695" s="497" t="str">
        <f>'[1]משתתפים '!B695</f>
        <v>030217764</v>
      </c>
      <c r="B695" s="387" t="str">
        <f>'[1]משתתפים '!C695</f>
        <v>גרוס יצחק</v>
      </c>
      <c r="C695" s="84">
        <f>'[1]משתתפים '!D695</f>
        <v>1949</v>
      </c>
      <c r="D695" s="152" t="str">
        <f>'[1]משתתפים '!E695</f>
        <v>ק. ביאליק</v>
      </c>
      <c r="E695" s="737" t="str">
        <f>'[1]משתתפים '!F695</f>
        <v>030217764</v>
      </c>
      <c r="F695" s="413" t="str">
        <f>'[1]משתתפים '!G695</f>
        <v>אין</v>
      </c>
      <c r="G695" s="460">
        <f>'[1]משתתפים '!H695</f>
        <v>0</v>
      </c>
    </row>
    <row r="696" spans="1:7">
      <c r="A696" s="84">
        <f>'[1]משתתפים '!B696</f>
        <v>334673480</v>
      </c>
      <c r="B696" s="387" t="str">
        <f>'[1]משתתפים '!C696</f>
        <v>הילל יאיר</v>
      </c>
      <c r="C696" s="84">
        <f>'[1]משתתפים '!D696</f>
        <v>2011</v>
      </c>
      <c r="D696" s="152" t="str">
        <f>'[1]משתתפים '!E696</f>
        <v>ק. ביאליק ד.צ</v>
      </c>
      <c r="E696" s="737">
        <f>'[1]משתתפים '!F696</f>
        <v>334673480</v>
      </c>
      <c r="F696" s="413" t="str">
        <f>'[1]משתתפים '!G696</f>
        <v>אין</v>
      </c>
      <c r="G696" s="460">
        <f>'[1]משתתפים '!H696</f>
        <v>0</v>
      </c>
    </row>
    <row r="697" spans="1:7">
      <c r="A697" s="81" t="str">
        <f>'[1]משתתפים '!B697</f>
        <v>051774537</v>
      </c>
      <c r="B697" s="387" t="str">
        <f>'[1]משתתפים '!C697</f>
        <v>הררי יוסי</v>
      </c>
      <c r="C697" s="84">
        <f>'[1]משתתפים '!D697</f>
        <v>1952</v>
      </c>
      <c r="D697" s="152" t="str">
        <f>'[1]משתתפים '!E697</f>
        <v>ק. ביאליק</v>
      </c>
      <c r="E697" s="737" t="str">
        <f>'[1]משתתפים '!F697</f>
        <v>051774537</v>
      </c>
      <c r="F697" s="413" t="str">
        <f>'[1]משתתפים '!G697</f>
        <v>אין</v>
      </c>
      <c r="G697" s="460">
        <f>'[1]משתתפים '!H697</f>
        <v>0</v>
      </c>
    </row>
    <row r="698" spans="1:7">
      <c r="A698" s="84">
        <f>'[1]משתתפים '!B698</f>
        <v>329007678</v>
      </c>
      <c r="B698" s="387" t="str">
        <f>'[1]משתתפים '!C698</f>
        <v>ויאציסלב סבינסקי</v>
      </c>
      <c r="C698" s="84">
        <f>'[1]משתתפים '!D698</f>
        <v>1962</v>
      </c>
      <c r="D698" s="152" t="str">
        <f>'[1]משתתפים '!E698</f>
        <v>ק. ביאליק</v>
      </c>
      <c r="E698" s="737">
        <f>'[1]משתתפים '!F698</f>
        <v>329007678</v>
      </c>
      <c r="F698" s="413" t="str">
        <f>'[1]משתתפים '!G698</f>
        <v>אין</v>
      </c>
      <c r="G698" s="460">
        <f>'[1]משתתפים '!H698</f>
        <v>0</v>
      </c>
    </row>
    <row r="699" spans="1:7">
      <c r="A699" s="81" t="str">
        <f>'[1]משתתפים '!B699</f>
        <v>029456688</v>
      </c>
      <c r="B699" s="387" t="str">
        <f>'[1]משתתפים '!C699</f>
        <v>וייסבך אורנה</v>
      </c>
      <c r="C699" s="84">
        <f>'[1]משתתפים '!D699</f>
        <v>1972</v>
      </c>
      <c r="D699" s="152" t="str">
        <f>'[1]משתתפים '!E699</f>
        <v>ק. ביאליק</v>
      </c>
      <c r="E699" s="737" t="str">
        <f>'[1]משתתפים '!F699</f>
        <v>029456688</v>
      </c>
      <c r="F699" s="413" t="str">
        <f>'[1]משתתפים '!G699</f>
        <v>אין</v>
      </c>
      <c r="G699" s="460">
        <f>'[1]משתתפים '!H699</f>
        <v>0</v>
      </c>
    </row>
    <row r="700" spans="1:7">
      <c r="A700" s="84" t="str">
        <f>'[1]משתתפים '!B700</f>
        <v>051221943</v>
      </c>
      <c r="B700" s="387" t="str">
        <f>'[1]משתתפים '!C700</f>
        <v>זיו חנה</v>
      </c>
      <c r="C700" s="84">
        <f>'[1]משתתפים '!D700</f>
        <v>1952</v>
      </c>
      <c r="D700" s="152" t="str">
        <f>'[1]משתתפים '!E700</f>
        <v>ק. ביאליק</v>
      </c>
      <c r="E700" s="737" t="str">
        <f>'[1]משתתפים '!F700</f>
        <v>051221943</v>
      </c>
      <c r="F700" s="413" t="str">
        <f>'[1]משתתפים '!G700</f>
        <v>אין</v>
      </c>
      <c r="G700" s="460">
        <f>'[1]משתתפים '!H700</f>
        <v>0</v>
      </c>
    </row>
    <row r="701" spans="1:7">
      <c r="A701" s="81" t="str">
        <f>'[1]משתתפים '!B701</f>
        <v>062174149</v>
      </c>
      <c r="B701" s="387" t="str">
        <f>'[1]משתתפים '!C701</f>
        <v>זיסו אסתר</v>
      </c>
      <c r="C701" s="84">
        <f>'[1]משתתפים '!D701</f>
        <v>1946</v>
      </c>
      <c r="D701" s="152" t="str">
        <f>'[1]משתתפים '!E701</f>
        <v>ק. ביאליק</v>
      </c>
      <c r="E701" s="737" t="str">
        <f>'[1]משתתפים '!F701</f>
        <v>062174149</v>
      </c>
      <c r="F701" s="413" t="str">
        <f>'[1]משתתפים '!G701</f>
        <v>אין</v>
      </c>
      <c r="G701" s="460">
        <f>'[1]משתתפים '!H701</f>
        <v>0</v>
      </c>
    </row>
    <row r="702" spans="1:7">
      <c r="A702" s="84">
        <f>'[1]משתתפים '!B702</f>
        <v>215395336</v>
      </c>
      <c r="B702" s="387" t="str">
        <f>'[1]משתתפים '!C702</f>
        <v>חביב אור</v>
      </c>
      <c r="C702" s="84">
        <f>'[1]משתתפים '!D702</f>
        <v>2006</v>
      </c>
      <c r="D702" s="152" t="str">
        <f>'[1]משתתפים '!E702</f>
        <v>ק. ביאליק ד.צ</v>
      </c>
      <c r="E702" s="737">
        <f>'[1]משתתפים '!F702</f>
        <v>215395336</v>
      </c>
      <c r="F702" s="413" t="str">
        <f>'[1]משתתפים '!G702</f>
        <v>אין</v>
      </c>
      <c r="G702" s="460">
        <f>'[1]משתתפים '!H702</f>
        <v>0</v>
      </c>
    </row>
    <row r="703" spans="1:7">
      <c r="A703" s="81" t="str">
        <f>'[1]משתתפים '!B703</f>
        <v>055296123</v>
      </c>
      <c r="B703" s="387" t="str">
        <f>'[1]משתתפים '!C703</f>
        <v>חביב יובל</v>
      </c>
      <c r="C703" s="84">
        <f>'[1]משתתפים '!D703</f>
        <v>1952</v>
      </c>
      <c r="D703" s="152" t="str">
        <f>'[1]משתתפים '!E703</f>
        <v>ק. ביאליק</v>
      </c>
      <c r="E703" s="737" t="str">
        <f>'[1]משתתפים '!F703</f>
        <v>055296123</v>
      </c>
      <c r="F703" s="413" t="str">
        <f>'[1]משתתפים '!G703</f>
        <v>אין</v>
      </c>
      <c r="G703" s="460">
        <f>'[1]משתתפים '!H703</f>
        <v>0</v>
      </c>
    </row>
    <row r="704" spans="1:7">
      <c r="A704" s="84" t="str">
        <f>'[1]משתתפים '!B704</f>
        <v>54125224</v>
      </c>
      <c r="B704" s="387" t="str">
        <f>'[1]משתתפים '!C704</f>
        <v>טל יחיאל</v>
      </c>
      <c r="C704" s="84">
        <f>'[1]משתתפים '!D704</f>
        <v>1957</v>
      </c>
      <c r="D704" s="152" t="str">
        <f>'[1]משתתפים '!E704</f>
        <v>ק. ביאליק</v>
      </c>
      <c r="E704" s="737" t="str">
        <f>'[1]משתתפים '!F704</f>
        <v>54125224</v>
      </c>
      <c r="F704" s="413" t="str">
        <f>'[1]משתתפים '!G704</f>
        <v>אין</v>
      </c>
      <c r="G704" s="460">
        <f>'[1]משתתפים '!H704</f>
        <v>0</v>
      </c>
    </row>
    <row r="705" spans="1:7">
      <c r="A705" s="81" t="str">
        <f>'[1]משתתפים '!B705</f>
        <v>024220568</v>
      </c>
      <c r="B705" s="387" t="str">
        <f>'[1]משתתפים '!C705</f>
        <v>טל ליאור</v>
      </c>
      <c r="C705" s="84">
        <f>'[1]משתתפים '!D705</f>
        <v>1969</v>
      </c>
      <c r="D705" s="152" t="str">
        <f>'[1]משתתפים '!E705</f>
        <v>ק. ביאליק</v>
      </c>
      <c r="E705" s="737" t="str">
        <f>'[1]משתתפים '!F705</f>
        <v>024220568</v>
      </c>
      <c r="F705" s="413" t="str">
        <f>'[1]משתתפים '!G705</f>
        <v>אין</v>
      </c>
      <c r="G705" s="460">
        <f>'[1]משתתפים '!H705</f>
        <v>0</v>
      </c>
    </row>
    <row r="706" spans="1:7">
      <c r="A706" s="81" t="str">
        <f>'[1]משתתפים '!B706</f>
        <v>070081930</v>
      </c>
      <c r="B706" s="387" t="str">
        <f>'[1]משתתפים '!C706</f>
        <v>ישראל רוני</v>
      </c>
      <c r="C706" s="84">
        <f>'[1]משתתפים '!D706</f>
        <v>1948</v>
      </c>
      <c r="D706" s="152" t="str">
        <f>'[1]משתתפים '!E706</f>
        <v>ק. ביאליק</v>
      </c>
      <c r="E706" s="737" t="str">
        <f>'[1]משתתפים '!F706</f>
        <v>070081930</v>
      </c>
      <c r="F706" s="413" t="str">
        <f>'[1]משתתפים '!G706</f>
        <v>אין</v>
      </c>
      <c r="G706" s="460">
        <f>'[1]משתתפים '!H706</f>
        <v>0</v>
      </c>
    </row>
    <row r="707" spans="1:7">
      <c r="A707" s="92" t="str">
        <f>'[1]משתתפים '!B707</f>
        <v>069967297</v>
      </c>
      <c r="B707" s="387" t="str">
        <f>'[1]משתתפים '!C707</f>
        <v>כהן יהודה</v>
      </c>
      <c r="C707" s="84">
        <f>'[1]משתתפים '!D707</f>
        <v>1955</v>
      </c>
      <c r="D707" s="152" t="str">
        <f>'[1]משתתפים '!E707</f>
        <v>ק. ביאליק</v>
      </c>
      <c r="E707" s="737" t="str">
        <f>'[1]משתתפים '!F707</f>
        <v>069967297</v>
      </c>
      <c r="F707" s="413" t="str">
        <f>'[1]משתתפים '!G707</f>
        <v>אין</v>
      </c>
      <c r="G707" s="460">
        <f>'[1]משתתפים '!H707</f>
        <v>0</v>
      </c>
    </row>
    <row r="708" spans="1:7">
      <c r="A708" s="175" t="str">
        <f>'[1]משתתפים '!B708</f>
        <v>051517126</v>
      </c>
      <c r="B708" s="387" t="str">
        <f>'[1]משתתפים '!C708</f>
        <v>מאיר גליה</v>
      </c>
      <c r="C708" s="84">
        <f>'[1]משתתפים '!D708</f>
        <v>1953</v>
      </c>
      <c r="D708" s="152" t="str">
        <f>'[1]משתתפים '!E708</f>
        <v>ק. ביאליק</v>
      </c>
      <c r="E708" s="737" t="str">
        <f>'[1]משתתפים '!F708</f>
        <v>051517126</v>
      </c>
      <c r="F708" s="413" t="str">
        <f>'[1]משתתפים '!G708</f>
        <v>אין</v>
      </c>
      <c r="G708" s="460">
        <f>'[1]משתתפים '!H708</f>
        <v>0</v>
      </c>
    </row>
    <row r="709" spans="1:7">
      <c r="A709" s="582">
        <f>'[1]משתתפים '!B709</f>
        <v>307960146</v>
      </c>
      <c r="B709" s="387" t="str">
        <f>'[1]משתתפים '!C709</f>
        <v>מאירי אליעזר</v>
      </c>
      <c r="C709" s="84">
        <f>'[1]משתתפים '!D709</f>
        <v>1942</v>
      </c>
      <c r="D709" s="152" t="str">
        <f>'[1]משתתפים '!E709</f>
        <v>ק. ביאליק</v>
      </c>
      <c r="E709" s="737">
        <f>'[1]משתתפים '!F709</f>
        <v>307960146</v>
      </c>
      <c r="F709" s="413" t="str">
        <f>'[1]משתתפים '!G709</f>
        <v>אין</v>
      </c>
      <c r="G709" s="460">
        <f>'[1]משתתפים '!H709</f>
        <v>0</v>
      </c>
    </row>
    <row r="710" spans="1:7">
      <c r="A710" s="583" t="str">
        <f>'[1]משתתפים '!B710</f>
        <v>002198455</v>
      </c>
      <c r="B710" s="387" t="str">
        <f>'[1]משתתפים '!C710</f>
        <v>נוימארק אבי</v>
      </c>
      <c r="C710" s="611">
        <f>'[1]משתתפים '!D710</f>
        <v>1947</v>
      </c>
      <c r="D710" s="611" t="str">
        <f>'[1]משתתפים '!E710</f>
        <v>ק. ביאליק</v>
      </c>
      <c r="E710" s="583" t="str">
        <f>'[1]משתתפים '!F710</f>
        <v>002198455</v>
      </c>
      <c r="F710" s="413" t="str">
        <f>'[1]משתתפים '!G710</f>
        <v>אין</v>
      </c>
      <c r="G710" s="460">
        <f>'[1]משתתפים '!H710</f>
        <v>0</v>
      </c>
    </row>
    <row r="711" spans="1:7">
      <c r="A711" s="584" t="str">
        <f>'[1]משתתפים '!B711</f>
        <v>064606486</v>
      </c>
      <c r="B711" s="387" t="str">
        <f>'[1]משתתפים '!C711</f>
        <v>נחום ורד</v>
      </c>
      <c r="C711" s="612">
        <f>'[1]משתתפים '!D711</f>
        <v>1945</v>
      </c>
      <c r="D711" s="611" t="str">
        <f>'[1]משתתפים '!E711</f>
        <v>ק. ביאליק</v>
      </c>
      <c r="E711" s="584" t="str">
        <f>'[1]משתתפים '!F711</f>
        <v>064606486</v>
      </c>
      <c r="F711" s="413" t="str">
        <f>'[1]משתתפים '!G711</f>
        <v>אין</v>
      </c>
      <c r="G711" s="460">
        <f>'[1]משתתפים '!H711</f>
        <v>0</v>
      </c>
    </row>
    <row r="712" spans="1:7">
      <c r="A712" s="585" t="str">
        <f>'[1]משתתפים '!B712</f>
        <v>001453331</v>
      </c>
      <c r="B712" s="387" t="str">
        <f>'[1]משתתפים '!C712</f>
        <v>נחום עדי</v>
      </c>
      <c r="C712" s="583">
        <f>'[1]משתתפים '!D712</f>
        <v>1943</v>
      </c>
      <c r="D712" s="611" t="str">
        <f>'[1]משתתפים '!E712</f>
        <v>ק. ביאליק</v>
      </c>
      <c r="E712" s="585" t="str">
        <f>'[1]משתתפים '!F712</f>
        <v>001453331</v>
      </c>
      <c r="F712" s="413" t="str">
        <f>'[1]משתתפים '!G712</f>
        <v>אין</v>
      </c>
      <c r="G712" s="460">
        <f>'[1]משתתפים '!H712</f>
        <v>0</v>
      </c>
    </row>
    <row r="713" spans="1:7">
      <c r="A713" s="583" t="str">
        <f>'[1]משתתפים '!B713</f>
        <v>009824434</v>
      </c>
      <c r="B713" s="387" t="str">
        <f>'[1]משתתפים '!C713</f>
        <v>סיטון משה</v>
      </c>
      <c r="C713" s="81">
        <f>'[1]משתתפים '!D713</f>
        <v>1944</v>
      </c>
      <c r="D713" s="151" t="str">
        <f>'[1]משתתפים '!E713</f>
        <v>ק. ביאליק</v>
      </c>
      <c r="E713" s="737" t="str">
        <f>'[1]משתתפים '!F713</f>
        <v>009824434</v>
      </c>
      <c r="F713" s="413" t="str">
        <f>'[1]משתתפים '!G713</f>
        <v>אין</v>
      </c>
      <c r="G713" s="460">
        <f>'[1]משתתפים '!H713</f>
        <v>0</v>
      </c>
    </row>
    <row r="714" spans="1:7">
      <c r="A714" s="586">
        <f>'[1]משתתפים '!B714</f>
        <v>67406397</v>
      </c>
      <c r="B714" s="387" t="str">
        <f>'[1]משתתפים '!C714</f>
        <v>סנדר הרי צבי</v>
      </c>
      <c r="C714" s="84">
        <f>'[1]משתתפים '!D714</f>
        <v>1952</v>
      </c>
      <c r="D714" s="152" t="str">
        <f>'[1]משתתפים '!E714</f>
        <v>ק. ביאליק</v>
      </c>
      <c r="E714" s="711">
        <f>'[1]משתתפים '!F714</f>
        <v>67406397</v>
      </c>
      <c r="F714" s="413" t="str">
        <f>'[1]משתתפים '!G714</f>
        <v>אין</v>
      </c>
      <c r="G714" s="460">
        <f>'[1]משתתפים '!H714</f>
        <v>0</v>
      </c>
    </row>
    <row r="715" spans="1:7">
      <c r="A715" s="587" t="str">
        <f>'[1]משתתפים '!B715</f>
        <v>331170647</v>
      </c>
      <c r="B715" s="387" t="str">
        <f>'[1]משתתפים '!C715</f>
        <v>סקנדרני מורי</v>
      </c>
      <c r="C715" s="81">
        <f>'[1]משתתפים '!D715</f>
        <v>2009</v>
      </c>
      <c r="D715" s="151" t="str">
        <f>'[1]משתתפים '!E715</f>
        <v>ק. ביאליק ד.צ</v>
      </c>
      <c r="E715" s="737" t="str">
        <f>'[1]משתתפים '!F715</f>
        <v>331170647</v>
      </c>
      <c r="F715" s="413" t="str">
        <f>'[1]משתתפים '!G715</f>
        <v>אין</v>
      </c>
      <c r="G715" s="460">
        <f>'[1]משתתפים '!H715</f>
        <v>0</v>
      </c>
    </row>
    <row r="716" spans="1:7">
      <c r="A716" s="588" t="str">
        <f>'[1]משתתפים '!B716</f>
        <v>216154419</v>
      </c>
      <c r="B716" s="387" t="str">
        <f>'[1]משתתפים '!C716</f>
        <v>עדי גיא</v>
      </c>
      <c r="C716" s="84">
        <f>'[1]משתתפים '!D716</f>
        <v>2006</v>
      </c>
      <c r="D716" s="152" t="str">
        <f>'[1]משתתפים '!E716</f>
        <v>ק. ביאליק ד.צ</v>
      </c>
      <c r="E716" s="737" t="str">
        <f>'[1]משתתפים '!F716</f>
        <v>216154419</v>
      </c>
      <c r="F716" s="413" t="str">
        <f>'[1]משתתפים '!G716</f>
        <v>אין</v>
      </c>
      <c r="G716" s="460">
        <f>'[1]משתתפים '!H716</f>
        <v>0</v>
      </c>
    </row>
    <row r="717" spans="1:7">
      <c r="A717" s="589" t="str">
        <f>'[1]משתתפים '!B717</f>
        <v>050439926</v>
      </c>
      <c r="B717" s="387" t="str">
        <f>'[1]משתתפים '!C717</f>
        <v>עיני ניסים</v>
      </c>
      <c r="C717" s="84">
        <f>'[1]משתתפים '!D717</f>
        <v>1950</v>
      </c>
      <c r="D717" s="152" t="str">
        <f>'[1]משתתפים '!E717</f>
        <v>ק. ביאליק</v>
      </c>
      <c r="E717" s="737" t="str">
        <f>'[1]משתתפים '!F717</f>
        <v>050439926</v>
      </c>
      <c r="F717" s="413" t="str">
        <f>'[1]משתתפים '!G717</f>
        <v>אין</v>
      </c>
      <c r="G717" s="460">
        <f>'[1]משתתפים '!H717</f>
        <v>0</v>
      </c>
    </row>
    <row r="718" spans="1:7">
      <c r="A718" s="590" t="str">
        <f>'[1]משתתפים '!B718</f>
        <v>050558105</v>
      </c>
      <c r="B718" s="387" t="str">
        <f>'[1]משתתפים '!C718</f>
        <v>עיני שמחה</v>
      </c>
      <c r="C718" s="84">
        <f>'[1]משתתפים '!D718</f>
        <v>1951</v>
      </c>
      <c r="D718" s="152" t="str">
        <f>'[1]משתתפים '!E718</f>
        <v>ק. ביאליק</v>
      </c>
      <c r="E718" s="737" t="str">
        <f>'[1]משתתפים '!F718</f>
        <v>050558105</v>
      </c>
      <c r="F718" s="413" t="str">
        <f>'[1]משתתפים '!G718</f>
        <v>אין</v>
      </c>
      <c r="G718" s="460">
        <f>'[1]משתתפים '!H718</f>
        <v>0</v>
      </c>
    </row>
    <row r="719" spans="1:7">
      <c r="A719" s="583" t="str">
        <f>'[1]משתתפים '!B719</f>
        <v>050021286</v>
      </c>
      <c r="B719" s="387" t="str">
        <f>'[1]משתתפים '!C719</f>
        <v>ענתבי יהודה</v>
      </c>
      <c r="C719" s="84">
        <f>'[1]משתתפים '!D719</f>
        <v>1950</v>
      </c>
      <c r="D719" s="152" t="str">
        <f>'[1]משתתפים '!E719</f>
        <v>ק. ביאליק</v>
      </c>
      <c r="E719" s="737" t="str">
        <f>'[1]משתתפים '!F719</f>
        <v>050021286</v>
      </c>
      <c r="F719" s="413" t="str">
        <f>'[1]משתתפים '!G719</f>
        <v>אין</v>
      </c>
      <c r="G719" s="460">
        <f>'[1]משתתפים '!H719</f>
        <v>0</v>
      </c>
    </row>
    <row r="720" spans="1:7">
      <c r="A720" s="707" t="str">
        <f>'[1]משתתפים '!B720</f>
        <v>026746677</v>
      </c>
      <c r="B720" s="387" t="str">
        <f>'[1]משתתפים '!C720</f>
        <v>פישמן משה</v>
      </c>
      <c r="C720" s="84">
        <f>'[1]משתתפים '!D720</f>
        <v>1948</v>
      </c>
      <c r="D720" s="152" t="str">
        <f>'[1]משתתפים '!E720</f>
        <v>ק. ביאליק</v>
      </c>
      <c r="E720" s="737" t="str">
        <f>'[1]משתתפים '!F720</f>
        <v>026746677</v>
      </c>
      <c r="F720" s="413" t="str">
        <f>'[1]משתתפים '!G720</f>
        <v>אין</v>
      </c>
      <c r="G720" s="460">
        <f>'[1]משתתפים '!H720</f>
        <v>0</v>
      </c>
    </row>
    <row r="721" spans="1:7">
      <c r="A721" s="707" t="str">
        <f>'[1]משתתפים '!B721</f>
        <v>340197060</v>
      </c>
      <c r="B721" s="387" t="str">
        <f>'[1]משתתפים '!C721</f>
        <v>פלג עדי</v>
      </c>
      <c r="C721" s="84">
        <f>'[1]משתתפים '!D721</f>
        <v>2015</v>
      </c>
      <c r="D721" s="152" t="str">
        <f>'[1]משתתפים '!E721</f>
        <v>ק. ביאליק ד.צ</v>
      </c>
      <c r="E721" s="737" t="str">
        <f>'[1]משתתפים '!F721</f>
        <v>340197060</v>
      </c>
      <c r="F721" s="413" t="str">
        <f>'[1]משתתפים '!G721</f>
        <v>אין</v>
      </c>
      <c r="G721" s="460">
        <f>'[1]משתתפים '!H721</f>
        <v>0</v>
      </c>
    </row>
    <row r="722" spans="1:7">
      <c r="A722" s="173" t="str">
        <f>'[1]משתתפים '!B722</f>
        <v>33199886</v>
      </c>
      <c r="B722" s="387" t="str">
        <f>'[1]משתתפים '!C722</f>
        <v>פלג עידן</v>
      </c>
      <c r="C722" s="84">
        <f>'[1]משתתפים '!D722</f>
        <v>2009</v>
      </c>
      <c r="D722" s="152" t="str">
        <f>'[1]משתתפים '!E722</f>
        <v>ק. ביאליק ד.צ</v>
      </c>
      <c r="E722" s="737" t="str">
        <f>'[1]משתתפים '!F722</f>
        <v>33199886</v>
      </c>
      <c r="F722" s="413" t="str">
        <f>'[1]משתתפים '!G722</f>
        <v>אין</v>
      </c>
      <c r="G722" s="460">
        <f>'[1]משתתפים '!H722</f>
        <v>0</v>
      </c>
    </row>
    <row r="723" spans="1:7">
      <c r="A723" s="686" t="str">
        <f>'[1]משתתפים '!B723</f>
        <v>006748461</v>
      </c>
      <c r="B723" s="387" t="str">
        <f>'[1]משתתפים '!C723</f>
        <v>פרוינד מיכאל</v>
      </c>
      <c r="C723" s="84">
        <f>'[1]משתתפים '!D723</f>
        <v>1946</v>
      </c>
      <c r="D723" s="152" t="str">
        <f>'[1]משתתפים '!E723</f>
        <v>ק. ביאליק</v>
      </c>
      <c r="E723" s="737" t="str">
        <f>'[1]משתתפים '!F723</f>
        <v>006748461</v>
      </c>
      <c r="F723" s="413" t="str">
        <f>'[1]משתתפים '!G723</f>
        <v>אין</v>
      </c>
      <c r="G723" s="460">
        <f>'[1]משתתפים '!H723</f>
        <v>0</v>
      </c>
    </row>
    <row r="724" spans="1:7">
      <c r="A724" s="441">
        <f>'[1]משתתפים '!B724</f>
        <v>51231439</v>
      </c>
      <c r="B724" s="387" t="str">
        <f>'[1]משתתפים '!C724</f>
        <v>ציונית יוסי</v>
      </c>
      <c r="C724" s="81">
        <f>'[1]משתתפים '!D724</f>
        <v>1952</v>
      </c>
      <c r="D724" s="151" t="str">
        <f>'[1]משתתפים '!E724</f>
        <v>ק. ביאליק</v>
      </c>
      <c r="E724" s="737">
        <f>'[1]משתתפים '!F724</f>
        <v>51231439</v>
      </c>
      <c r="F724" s="413" t="str">
        <f>'[1]משתתפים '!G724</f>
        <v>אין</v>
      </c>
      <c r="G724" s="460">
        <f>'[1]משתתפים '!H724</f>
        <v>0</v>
      </c>
    </row>
    <row r="725" spans="1:7">
      <c r="A725" s="442" t="str">
        <f>'[1]משתתפים '!B725</f>
        <v>053482550</v>
      </c>
      <c r="B725" s="387" t="str">
        <f>'[1]משתתפים '!C725</f>
        <v>קארו אריה</v>
      </c>
      <c r="C725" s="84">
        <f>'[1]משתתפים '!D725</f>
        <v>1955</v>
      </c>
      <c r="D725" s="152" t="str">
        <f>'[1]משתתפים '!E725</f>
        <v>ק. ביאליק</v>
      </c>
      <c r="E725" s="711" t="str">
        <f>'[1]משתתפים '!F725</f>
        <v>053482550</v>
      </c>
      <c r="F725" s="413" t="str">
        <f>'[1]משתתפים '!G725</f>
        <v>אין</v>
      </c>
      <c r="G725" s="460">
        <f>'[1]משתתפים '!H725</f>
        <v>0</v>
      </c>
    </row>
    <row r="726" spans="1:7">
      <c r="A726" s="441" t="str">
        <f>'[1]משתתפים '!B726</f>
        <v>014207161</v>
      </c>
      <c r="B726" s="387" t="str">
        <f>'[1]משתתפים '!C726</f>
        <v>קרואר ג'ון</v>
      </c>
      <c r="C726" s="81">
        <f>'[1]משתתפים '!D726</f>
        <v>1961</v>
      </c>
      <c r="D726" s="151" t="str">
        <f>'[1]משתתפים '!E726</f>
        <v>ק. ביאליק</v>
      </c>
      <c r="E726" s="737" t="str">
        <f>'[1]משתתפים '!F726</f>
        <v>014207161</v>
      </c>
      <c r="F726" s="413" t="str">
        <f>'[1]משתתפים '!G726</f>
        <v>אין</v>
      </c>
      <c r="G726" s="460">
        <f>'[1]משתתפים '!H726</f>
        <v>0</v>
      </c>
    </row>
    <row r="727" spans="1:7">
      <c r="A727" s="442" t="str">
        <f>'[1]משתתפים '!B727</f>
        <v>052623162</v>
      </c>
      <c r="B727" s="387" t="str">
        <f>'[1]משתתפים '!C727</f>
        <v>רווח פנינה</v>
      </c>
      <c r="C727" s="84">
        <f>'[1]משתתפים '!D727</f>
        <v>1954</v>
      </c>
      <c r="D727" s="152" t="str">
        <f>'[1]משתתפים '!E727</f>
        <v>ק. ביאליק</v>
      </c>
      <c r="E727" s="737" t="str">
        <f>'[1]משתתפים '!F727</f>
        <v>052623162</v>
      </c>
      <c r="F727" s="413" t="str">
        <f>'[1]משתתפים '!G727</f>
        <v>אין</v>
      </c>
      <c r="G727" s="460">
        <f>'[1]משתתפים '!H727</f>
        <v>0</v>
      </c>
    </row>
    <row r="728" spans="1:7">
      <c r="A728" s="441" t="str">
        <f>'[1]משתתפים '!B728</f>
        <v>055327241</v>
      </c>
      <c r="B728" s="387" t="str">
        <f>'[1]משתתפים '!C728</f>
        <v>שגיא דוד</v>
      </c>
      <c r="C728" s="84">
        <f>'[1]משתתפים '!D728</f>
        <v>1949</v>
      </c>
      <c r="D728" s="152" t="str">
        <f>'[1]משתתפים '!E728</f>
        <v>ק. ביאליק</v>
      </c>
      <c r="E728" s="737" t="str">
        <f>'[1]משתתפים '!F728</f>
        <v>055327241</v>
      </c>
      <c r="F728" s="413" t="str">
        <f>'[1]משתתפים '!G728</f>
        <v>אין</v>
      </c>
      <c r="G728" s="460">
        <f>'[1]משתתפים '!H728</f>
        <v>0</v>
      </c>
    </row>
    <row r="729" spans="1:7">
      <c r="A729" s="591" t="str">
        <f>'[1]משתתפים '!B729</f>
        <v>022635312</v>
      </c>
      <c r="B729" s="387" t="str">
        <f>'[1]משתתפים '!C729</f>
        <v>שדה עופר</v>
      </c>
      <c r="C729" s="84">
        <f>'[1]משתתפים '!D729</f>
        <v>1966</v>
      </c>
      <c r="D729" s="152" t="str">
        <f>'[1]משתתפים '!E729</f>
        <v>ק. ביאליק</v>
      </c>
      <c r="E729" s="737" t="str">
        <f>'[1]משתתפים '!F729</f>
        <v>022635312</v>
      </c>
      <c r="F729" s="413" t="str">
        <f>'[1]משתתפים '!G729</f>
        <v>אין</v>
      </c>
      <c r="G729" s="460">
        <f>'[1]משתתפים '!H729</f>
        <v>0</v>
      </c>
    </row>
    <row r="730" spans="1:7">
      <c r="A730" s="81" t="str">
        <f>'[1]משתתפים '!B730</f>
        <v>054314604</v>
      </c>
      <c r="B730" s="387" t="str">
        <f>'[1]משתתפים '!C730</f>
        <v>שוהם אבי</v>
      </c>
      <c r="C730" s="84">
        <f>'[1]משתתפים '!D730</f>
        <v>1966</v>
      </c>
      <c r="D730" s="152" t="str">
        <f>'[1]משתתפים '!E730</f>
        <v>ק. ביאליק</v>
      </c>
      <c r="E730" s="737" t="str">
        <f>'[1]משתתפים '!F730</f>
        <v>054314604</v>
      </c>
      <c r="F730" s="413" t="str">
        <f>'[1]משתתפים '!G730</f>
        <v>אין</v>
      </c>
      <c r="G730" s="460">
        <f>'[1]משתתפים '!H730</f>
        <v>0</v>
      </c>
    </row>
    <row r="731" spans="1:7">
      <c r="A731" s="84">
        <f>'[1]משתתפים '!B731</f>
        <v>69327344</v>
      </c>
      <c r="B731" s="387" t="str">
        <f>'[1]משתתפים '!C731</f>
        <v>שטרית ציון</v>
      </c>
      <c r="C731" s="84">
        <f>'[1]משתתפים '!D731</f>
        <v>1957</v>
      </c>
      <c r="D731" s="152" t="str">
        <f>'[1]משתתפים '!E731</f>
        <v>ק. ביאליק</v>
      </c>
      <c r="E731" s="737">
        <f>'[1]משתתפים '!F731</f>
        <v>69327344</v>
      </c>
      <c r="F731" s="413" t="str">
        <f>'[1]משתתפים '!G731</f>
        <v>אין</v>
      </c>
      <c r="G731" s="460">
        <f>'[1]משתתפים '!H731</f>
        <v>0</v>
      </c>
    </row>
    <row r="732" spans="1:7">
      <c r="A732" s="81" t="str">
        <f>'[1]משתתפים '!B732</f>
        <v>056500846</v>
      </c>
      <c r="B732" s="387" t="str">
        <f>'[1]משתתפים '!C732</f>
        <v>שלו כרמלה</v>
      </c>
      <c r="C732" s="84">
        <f>'[1]משתתפים '!D732</f>
        <v>1966</v>
      </c>
      <c r="D732" s="152" t="str">
        <f>'[1]משתתפים '!E732</f>
        <v>ק. ביאליק</v>
      </c>
      <c r="E732" s="737" t="str">
        <f>'[1]משתתפים '!F732</f>
        <v>056500846</v>
      </c>
      <c r="F732" s="413" t="str">
        <f>'[1]משתתפים '!G732</f>
        <v>אין</v>
      </c>
      <c r="G732" s="460">
        <f>'[1]משתתפים '!H732</f>
        <v>0</v>
      </c>
    </row>
    <row r="733" spans="1:7">
      <c r="A733" s="308" t="str">
        <f>'[1]משתתפים '!B733</f>
        <v>079414645</v>
      </c>
      <c r="B733" s="387" t="str">
        <f>'[1]משתתפים '!C733</f>
        <v>שרף בבר</v>
      </c>
      <c r="C733" s="84">
        <f>'[1]משתתפים '!D733</f>
        <v>1966</v>
      </c>
      <c r="D733" s="152" t="str">
        <f>'[1]משתתפים '!E733</f>
        <v>ק. ביאליק</v>
      </c>
      <c r="E733" s="737" t="str">
        <f>'[1]משתתפים '!F733</f>
        <v>079414645</v>
      </c>
      <c r="F733" s="413" t="str">
        <f>'[1]משתתפים '!G733</f>
        <v>אין</v>
      </c>
      <c r="G733" s="460">
        <f>'[1]משתתפים '!H733</f>
        <v>0</v>
      </c>
    </row>
    <row r="734" spans="1:7">
      <c r="A734" s="109">
        <f>'[1]משתתפים '!B734</f>
        <v>0</v>
      </c>
      <c r="B734" s="387">
        <f>'[1]משתתפים '!C734</f>
        <v>0</v>
      </c>
      <c r="C734" s="84">
        <f>'[1]משתתפים '!D734</f>
        <v>0</v>
      </c>
      <c r="D734" s="152">
        <f>'[1]משתתפים '!E734</f>
        <v>0</v>
      </c>
      <c r="E734" s="737">
        <f>'[1]משתתפים '!F734</f>
        <v>0</v>
      </c>
      <c r="F734" s="413" t="str">
        <f>'[1]משתתפים '!G734</f>
        <v>אין</v>
      </c>
      <c r="G734" s="460">
        <f>'[1]משתתפים '!H734</f>
        <v>0</v>
      </c>
    </row>
    <row r="735" spans="1:7">
      <c r="A735" s="735">
        <f>'[1]משתתפים '!B735</f>
        <v>0</v>
      </c>
      <c r="B735" s="387">
        <f>'[1]משתתפים '!C735</f>
        <v>0</v>
      </c>
      <c r="C735" s="84">
        <f>'[1]משתתפים '!D735</f>
        <v>0</v>
      </c>
      <c r="D735" s="152">
        <f>'[1]משתתפים '!E735</f>
        <v>0</v>
      </c>
      <c r="E735" s="737">
        <f>'[1]משתתפים '!F735</f>
        <v>0</v>
      </c>
      <c r="F735" s="413" t="str">
        <f>'[1]משתתפים '!G735</f>
        <v>אין</v>
      </c>
      <c r="G735" s="460">
        <f>'[1]משתתפים '!H735</f>
        <v>0</v>
      </c>
    </row>
    <row r="736" spans="1:7">
      <c r="A736" s="736">
        <f>'[1]משתתפים '!B736</f>
        <v>0</v>
      </c>
      <c r="B736" s="387">
        <f>'[1]משתתפים '!C736</f>
        <v>0</v>
      </c>
      <c r="C736" s="84">
        <f>'[1]משתתפים '!D736</f>
        <v>0</v>
      </c>
      <c r="D736" s="152">
        <f>'[1]משתתפים '!E736</f>
        <v>0</v>
      </c>
      <c r="E736" s="737">
        <f>'[1]משתתפים '!F736</f>
        <v>0</v>
      </c>
      <c r="F736" s="413" t="str">
        <f>'[1]משתתפים '!G736</f>
        <v>אין</v>
      </c>
      <c r="G736" s="460">
        <f>'[1]משתתפים '!H736</f>
        <v>0</v>
      </c>
    </row>
    <row r="737" spans="1:7">
      <c r="A737" s="735">
        <f>'[1]משתתפים '!B737</f>
        <v>0</v>
      </c>
      <c r="B737" s="387">
        <f>'[1]משתתפים '!C737</f>
        <v>0</v>
      </c>
      <c r="C737" s="84">
        <f>'[1]משתתפים '!D737</f>
        <v>0</v>
      </c>
      <c r="D737" s="152">
        <f>'[1]משתתפים '!E737</f>
        <v>0</v>
      </c>
      <c r="E737" s="737">
        <f>'[1]משתתפים '!F737</f>
        <v>0</v>
      </c>
      <c r="F737" s="413" t="str">
        <f>'[1]משתתפים '!G737</f>
        <v>אין</v>
      </c>
      <c r="G737" s="460">
        <f>'[1]משתתפים '!H737</f>
        <v>0</v>
      </c>
    </row>
    <row r="738" spans="1:7">
      <c r="A738" s="736">
        <f>'[1]משתתפים '!B738</f>
        <v>0</v>
      </c>
      <c r="B738" s="387">
        <f>'[1]משתתפים '!C738</f>
        <v>0</v>
      </c>
      <c r="C738" s="84">
        <f>'[1]משתתפים '!D738</f>
        <v>0</v>
      </c>
      <c r="D738" s="152">
        <f>'[1]משתתפים '!E738</f>
        <v>0</v>
      </c>
      <c r="E738" s="737">
        <f>'[1]משתתפים '!F738</f>
        <v>0</v>
      </c>
      <c r="F738" s="413" t="str">
        <f>'[1]משתתפים '!G738</f>
        <v>אין</v>
      </c>
      <c r="G738" s="460">
        <f>'[1]משתתפים '!H738</f>
        <v>0</v>
      </c>
    </row>
    <row r="739" spans="1:7">
      <c r="A739" s="736">
        <f>'[1]משתתפים '!B739</f>
        <v>0</v>
      </c>
      <c r="B739" s="387">
        <f>'[1]משתתפים '!C739</f>
        <v>0</v>
      </c>
      <c r="C739" s="84">
        <f>'[1]משתתפים '!D739</f>
        <v>0</v>
      </c>
      <c r="D739" s="152">
        <f>'[1]משתתפים '!E739</f>
        <v>0</v>
      </c>
      <c r="E739" s="737">
        <f>'[1]משתתפים '!F739</f>
        <v>0</v>
      </c>
      <c r="F739" s="413" t="str">
        <f>'[1]משתתפים '!G739</f>
        <v>אין</v>
      </c>
      <c r="G739" s="460">
        <f>'[1]משתתפים '!H739</f>
        <v>0</v>
      </c>
    </row>
    <row r="740" spans="1:7">
      <c r="A740" s="736">
        <f>'[1]משתתפים '!B740</f>
        <v>0</v>
      </c>
      <c r="B740" s="387">
        <f>'[1]משתתפים '!C740</f>
        <v>0</v>
      </c>
      <c r="C740" s="84">
        <f>'[1]משתתפים '!D740</f>
        <v>0</v>
      </c>
      <c r="D740" s="152">
        <f>'[1]משתתפים '!E740</f>
        <v>0</v>
      </c>
      <c r="E740" s="737">
        <f>'[1]משתתפים '!F740</f>
        <v>0</v>
      </c>
      <c r="F740" s="413" t="str">
        <f>'[1]משתתפים '!G740</f>
        <v>אין</v>
      </c>
      <c r="G740" s="460">
        <f>'[1]משתתפים '!H740</f>
        <v>0</v>
      </c>
    </row>
    <row r="741" spans="1:7" ht="18.75">
      <c r="A741" s="735">
        <f>'[1]משתתפים '!B741</f>
        <v>0</v>
      </c>
      <c r="B741" s="387">
        <f>'[1]משתתפים '!C741</f>
        <v>0</v>
      </c>
      <c r="C741" s="746">
        <f>'[1]משתתפים '!D741</f>
        <v>0</v>
      </c>
      <c r="D741" s="735">
        <f>'[1]משתתפים '!E741</f>
        <v>0</v>
      </c>
      <c r="E741" s="643">
        <f>'[1]משתתפים '!F741</f>
        <v>0</v>
      </c>
      <c r="F741" s="413" t="str">
        <f>'[1]משתתפים '!G741</f>
        <v>אין</v>
      </c>
      <c r="G741" s="460">
        <f>'[1]משתתפים '!H741</f>
        <v>0</v>
      </c>
    </row>
    <row r="742" spans="1:7" ht="18.75">
      <c r="A742" s="747">
        <f>'[1]משתתפים '!B742</f>
        <v>0</v>
      </c>
      <c r="B742" s="387">
        <f>'[1]משתתפים '!C742</f>
        <v>0</v>
      </c>
      <c r="C742" s="736">
        <f>'[1]משתתפים '!D742</f>
        <v>0</v>
      </c>
      <c r="D742" s="736">
        <f>'[1]משתתפים '!E742</f>
        <v>0</v>
      </c>
      <c r="E742" s="430">
        <f>'[1]משתתפים '!F742</f>
        <v>0</v>
      </c>
      <c r="F742" s="413" t="str">
        <f>'[1]משתתפים '!G742</f>
        <v>אין</v>
      </c>
      <c r="G742" s="460">
        <f>'[1]משתתפים '!H742</f>
        <v>0</v>
      </c>
    </row>
    <row r="743" spans="1:7" ht="18.75">
      <c r="A743" s="735">
        <f>'[1]משתתפים '!B743</f>
        <v>0</v>
      </c>
      <c r="B743" s="387">
        <f>'[1]משתתפים '!C743</f>
        <v>0</v>
      </c>
      <c r="C743" s="735">
        <f>'[1]משתתפים '!D743</f>
        <v>0</v>
      </c>
      <c r="D743" s="735">
        <f>'[1]משתתפים '!E743</f>
        <v>0</v>
      </c>
      <c r="E743" s="429">
        <f>'[1]משתתפים '!F743</f>
        <v>0</v>
      </c>
      <c r="F743" s="413" t="str">
        <f>'[1]משתתפים '!G743</f>
        <v>אין</v>
      </c>
      <c r="G743" s="460">
        <f>'[1]משתתפים '!H743</f>
        <v>0</v>
      </c>
    </row>
    <row r="744" spans="1:7" ht="18.75">
      <c r="A744" s="748">
        <f>'[1]משתתפים '!B744</f>
        <v>0</v>
      </c>
      <c r="B744" s="387">
        <f>'[1]משתתפים '!C744</f>
        <v>0</v>
      </c>
      <c r="C744" s="748">
        <f>'[1]משתתפים '!D744</f>
        <v>0</v>
      </c>
      <c r="D744" s="736">
        <f>'[1]משתתפים '!E744</f>
        <v>0</v>
      </c>
      <c r="E744" s="644">
        <f>'[1]משתתפים '!F744</f>
        <v>0</v>
      </c>
      <c r="F744" s="413" t="str">
        <f>'[1]משתתפים '!G744</f>
        <v>אין</v>
      </c>
      <c r="G744" s="460">
        <f>'[1]משתתפים '!H744</f>
        <v>0</v>
      </c>
    </row>
    <row r="745" spans="1:7" ht="18.75">
      <c r="A745" s="735">
        <f>'[1]משתתפים '!B745</f>
        <v>0</v>
      </c>
      <c r="B745" s="387">
        <f>'[1]משתתפים '!C745</f>
        <v>0</v>
      </c>
      <c r="C745" s="735">
        <f>'[1]משתתפים '!D745</f>
        <v>0</v>
      </c>
      <c r="D745" s="735">
        <f>'[1]משתתפים '!E745</f>
        <v>0</v>
      </c>
      <c r="E745" s="429">
        <f>'[1]משתתפים '!F745</f>
        <v>0</v>
      </c>
      <c r="F745" s="413" t="str">
        <f>'[1]משתתפים '!G745</f>
        <v>אין</v>
      </c>
      <c r="G745" s="460">
        <f>'[1]משתתפים '!H745</f>
        <v>0</v>
      </c>
    </row>
    <row r="746" spans="1:7" ht="18.75">
      <c r="A746" s="748">
        <f>'[1]משתתפים '!B746</f>
        <v>0</v>
      </c>
      <c r="B746" s="387">
        <f>'[1]משתתפים '!C746</f>
        <v>0</v>
      </c>
      <c r="C746" s="748">
        <f>'[1]משתתפים '!D746</f>
        <v>0</v>
      </c>
      <c r="D746" s="736">
        <f>'[1]משתתפים '!E746</f>
        <v>0</v>
      </c>
      <c r="E746" s="644">
        <f>'[1]משתתפים '!F746</f>
        <v>0</v>
      </c>
      <c r="F746" s="413" t="str">
        <f>'[1]משתתפים '!G746</f>
        <v>אין</v>
      </c>
      <c r="G746" s="460">
        <f>'[1]משתתפים '!H746</f>
        <v>0</v>
      </c>
    </row>
    <row r="747" spans="1:7" ht="18.75">
      <c r="A747" s="685" t="str">
        <f>'[1]משתתפים '!B747</f>
        <v>ת.ז</v>
      </c>
      <c r="B747" s="683" t="str">
        <f>'[1]משתתפים '!C747</f>
        <v>שם השחקן</v>
      </c>
      <c r="C747" s="685" t="str">
        <f>'[1]משתתפים '!D747</f>
        <v>ת. לידה</v>
      </c>
      <c r="D747" s="685" t="str">
        <f>'[1]משתתפים '!E747</f>
        <v>מועדון</v>
      </c>
      <c r="E747" s="871" t="str">
        <f>'[1]משתתפים '!F747</f>
        <v>ת.ז</v>
      </c>
      <c r="F747" s="505" t="str">
        <f>'[1]משתתפים '!G747</f>
        <v>א. רפואי</v>
      </c>
      <c r="G747" s="855" t="str">
        <f>'[1]משתתפים '!H747</f>
        <v>ת. אישור</v>
      </c>
    </row>
    <row r="748" spans="1:7" ht="18.75">
      <c r="A748" s="736" t="str">
        <f>'[1]משתתפים '!B748</f>
        <v>058749128</v>
      </c>
      <c r="B748" s="387" t="str">
        <f>'[1]משתתפים '!C748</f>
        <v>אליאב יורם</v>
      </c>
      <c r="C748" s="749">
        <f>'[1]משתתפים '!D748</f>
        <v>1964</v>
      </c>
      <c r="D748" s="736" t="str">
        <f>'[1]משתתפים '!E748</f>
        <v>טבעון</v>
      </c>
      <c r="E748" s="645" t="str">
        <f>'[1]משתתפים '!F748</f>
        <v>058749128</v>
      </c>
      <c r="F748" s="413" t="str">
        <f>'[1]משתתפים '!G748</f>
        <v>אין</v>
      </c>
      <c r="G748" s="460">
        <f>'[1]משתתפים '!H748</f>
        <v>0</v>
      </c>
    </row>
    <row r="749" spans="1:7" ht="18.75">
      <c r="A749" s="735">
        <f>'[1]משתתפים '!B749</f>
        <v>53606810</v>
      </c>
      <c r="B749" s="387" t="str">
        <f>'[1]משתתפים '!C749</f>
        <v>בל אבי</v>
      </c>
      <c r="C749" s="735">
        <f>'[1]משתתפים '!D749</f>
        <v>1956</v>
      </c>
      <c r="D749" s="735" t="str">
        <f>'[1]משתתפים '!E749</f>
        <v>טבעון</v>
      </c>
      <c r="E749" s="429">
        <f>'[1]משתתפים '!F749</f>
        <v>53606810</v>
      </c>
      <c r="F749" s="413" t="str">
        <f>'[1]משתתפים '!G749</f>
        <v>אין</v>
      </c>
      <c r="G749" s="460">
        <f>'[1]משתתפים '!H749</f>
        <v>0</v>
      </c>
    </row>
    <row r="750" spans="1:7" ht="18.75">
      <c r="A750" s="736">
        <f>'[1]משתתפים '!B750</f>
        <v>21348230</v>
      </c>
      <c r="B750" s="387" t="str">
        <f>'[1]משתתפים '!C750</f>
        <v>זובידאת נור</v>
      </c>
      <c r="C750" s="736">
        <f>'[1]משתתפים '!D750</f>
        <v>1979</v>
      </c>
      <c r="D750" s="736" t="str">
        <f>'[1]משתתפים '!E750</f>
        <v>טבעון</v>
      </c>
      <c r="E750" s="430">
        <f>'[1]משתתפים '!F750</f>
        <v>21348230</v>
      </c>
      <c r="F750" s="413" t="str">
        <f>'[1]משתתפים '!G750</f>
        <v>אין</v>
      </c>
      <c r="G750" s="460">
        <f>'[1]משתתפים '!H750</f>
        <v>0</v>
      </c>
    </row>
    <row r="751" spans="1:7" ht="18.75">
      <c r="A751" s="735" t="str">
        <f>'[1]משתתפים '!B751</f>
        <v>023465750</v>
      </c>
      <c r="B751" s="387" t="str">
        <f>'[1]משתתפים '!C751</f>
        <v>זובידאת עבד</v>
      </c>
      <c r="C751" s="735">
        <f>'[1]משתתפים '!D751</f>
        <v>1969</v>
      </c>
      <c r="D751" s="735" t="str">
        <f>'[1]משתתפים '!E751</f>
        <v>טבעון</v>
      </c>
      <c r="E751" s="429" t="str">
        <f>'[1]משתתפים '!F751</f>
        <v>023465750</v>
      </c>
      <c r="F751" s="413" t="str">
        <f>'[1]משתתפים '!G751</f>
        <v>אין</v>
      </c>
      <c r="G751" s="460">
        <f>'[1]משתתפים '!H751</f>
        <v>0</v>
      </c>
    </row>
    <row r="752" spans="1:7" ht="18.75">
      <c r="A752" s="736" t="str">
        <f>'[1]משתתפים '!B752</f>
        <v>024908923</v>
      </c>
      <c r="B752" s="387" t="str">
        <f>'[1]משתתפים '!C752</f>
        <v>למאיר אליקו</v>
      </c>
      <c r="C752" s="736">
        <f>'[1]משתתפים '!D752</f>
        <v>1970</v>
      </c>
      <c r="D752" s="736" t="str">
        <f>'[1]משתתפים '!E752</f>
        <v>טבעון</v>
      </c>
      <c r="E752" s="430" t="str">
        <f>'[1]משתתפים '!F752</f>
        <v>024908923</v>
      </c>
      <c r="F752" s="413" t="str">
        <f>'[1]משתתפים '!G752</f>
        <v>אין</v>
      </c>
      <c r="G752" s="460">
        <f>'[1]משתתפים '!H752</f>
        <v>0</v>
      </c>
    </row>
    <row r="753" spans="1:7" ht="18.75">
      <c r="A753" s="735" t="str">
        <f>'[1]משתתפים '!B753</f>
        <v>034349308</v>
      </c>
      <c r="B753" s="387" t="str">
        <f>'[1]משתתפים '!C753</f>
        <v>סעדי סאלאח</v>
      </c>
      <c r="C753" s="735">
        <f>'[1]משתתפים '!D753</f>
        <v>1977</v>
      </c>
      <c r="D753" s="735" t="str">
        <f>'[1]משתתפים '!E753</f>
        <v>טבעון</v>
      </c>
      <c r="E753" s="429" t="str">
        <f>'[1]משתתפים '!F753</f>
        <v>034349308</v>
      </c>
      <c r="F753" s="413" t="str">
        <f>'[1]משתתפים '!G753</f>
        <v>אין</v>
      </c>
      <c r="G753" s="460">
        <f>'[1]משתתפים '!H753</f>
        <v>0</v>
      </c>
    </row>
    <row r="754" spans="1:7" ht="18.75">
      <c r="A754" s="750" t="str">
        <f>'[1]משתתפים '!B754</f>
        <v>023617574</v>
      </c>
      <c r="B754" s="387" t="str">
        <f>'[1]משתתפים '!C754</f>
        <v>קפון אורי</v>
      </c>
      <c r="C754" s="736">
        <f>'[1]משתתפים '!D754</f>
        <v>1986</v>
      </c>
      <c r="D754" s="736" t="str">
        <f>'[1]משתתפים '!E754</f>
        <v>טבעון</v>
      </c>
      <c r="E754" s="430" t="str">
        <f>'[1]משתתפים '!F754</f>
        <v>023617574</v>
      </c>
      <c r="F754" s="413" t="str">
        <f>'[1]משתתפים '!G754</f>
        <v>אין</v>
      </c>
      <c r="G754" s="460">
        <f>'[1]משתתפים '!H754</f>
        <v>0</v>
      </c>
    </row>
    <row r="755" spans="1:7" ht="18.75">
      <c r="A755" s="735" t="str">
        <f>'[1]משתתפים '!B755</f>
        <v>051082634</v>
      </c>
      <c r="B755" s="387" t="str">
        <f>'[1]משתתפים '!C755</f>
        <v>תלם חדווה</v>
      </c>
      <c r="C755" s="735">
        <f>'[1]משתתפים '!D755</f>
        <v>1951</v>
      </c>
      <c r="D755" s="735" t="str">
        <f>'[1]משתתפים '!E755</f>
        <v>טבעון</v>
      </c>
      <c r="E755" s="429" t="str">
        <f>'[1]משתתפים '!F755</f>
        <v>051082634</v>
      </c>
      <c r="F755" s="413" t="str">
        <f>'[1]משתתפים '!G755</f>
        <v>אין</v>
      </c>
      <c r="G755" s="460">
        <f>'[1]משתתפים '!H755</f>
        <v>0</v>
      </c>
    </row>
    <row r="756" spans="1:7" ht="18.75">
      <c r="A756" s="736">
        <f>'[1]משתתפים '!B756</f>
        <v>0</v>
      </c>
      <c r="B756" s="387">
        <f>'[1]משתתפים '!C756</f>
        <v>0</v>
      </c>
      <c r="C756" s="736">
        <f>'[1]משתתפים '!D756</f>
        <v>0</v>
      </c>
      <c r="D756" s="736">
        <f>'[1]משתתפים '!E756</f>
        <v>0</v>
      </c>
      <c r="E756" s="430">
        <f>'[1]משתתפים '!F756</f>
        <v>0</v>
      </c>
      <c r="F756" s="413" t="str">
        <f>'[1]משתתפים '!G756</f>
        <v>אין</v>
      </c>
      <c r="G756" s="460">
        <f>'[1]משתתפים '!H756</f>
        <v>0</v>
      </c>
    </row>
    <row r="757" spans="1:7" ht="18.75">
      <c r="A757" s="746">
        <f>'[1]משתתפים '!B757</f>
        <v>0</v>
      </c>
      <c r="B757" s="387">
        <f>'[1]משתתפים '!C757</f>
        <v>0</v>
      </c>
      <c r="C757" s="735">
        <f>'[1]משתתפים '!D757</f>
        <v>0</v>
      </c>
      <c r="D757" s="735">
        <f>'[1]משתתפים '!E757</f>
        <v>0</v>
      </c>
      <c r="E757" s="429">
        <f>'[1]משתתפים '!F757</f>
        <v>0</v>
      </c>
      <c r="F757" s="413" t="str">
        <f>'[1]משתתפים '!G757</f>
        <v>אין</v>
      </c>
      <c r="G757" s="460">
        <f>'[1]משתתפים '!H757</f>
        <v>0</v>
      </c>
    </row>
    <row r="758" spans="1:7" ht="18.75">
      <c r="A758" s="746">
        <f>'[1]משתתפים '!B758</f>
        <v>0</v>
      </c>
      <c r="B758" s="387">
        <f>'[1]משתתפים '!C758</f>
        <v>0</v>
      </c>
      <c r="C758" s="735">
        <f>'[1]משתתפים '!D758</f>
        <v>0</v>
      </c>
      <c r="D758" s="735">
        <f>'[1]משתתפים '!E758</f>
        <v>0</v>
      </c>
      <c r="E758" s="429">
        <f>'[1]משתתפים '!F758</f>
        <v>0</v>
      </c>
      <c r="F758" s="413" t="str">
        <f>'[1]משתתפים '!G758</f>
        <v>אין</v>
      </c>
      <c r="G758" s="460">
        <f>'[1]משתתפים '!H758</f>
        <v>0</v>
      </c>
    </row>
    <row r="759" spans="1:7" ht="18.75">
      <c r="A759" s="751">
        <f>'[1]משתתפים '!B759</f>
        <v>0</v>
      </c>
      <c r="B759" s="387">
        <f>'[1]משתתפים '!C759</f>
        <v>0</v>
      </c>
      <c r="C759" s="735">
        <f>'[1]משתתפים '!D759</f>
        <v>0</v>
      </c>
      <c r="D759" s="735">
        <f>'[1]משתתפים '!E759</f>
        <v>0</v>
      </c>
      <c r="E759" s="429">
        <f>'[1]משתתפים '!F759</f>
        <v>0</v>
      </c>
      <c r="F759" s="413" t="str">
        <f>'[1]משתתפים '!G759</f>
        <v>אין</v>
      </c>
      <c r="G759" s="460">
        <f>'[1]משתתפים '!H759</f>
        <v>0</v>
      </c>
    </row>
    <row r="760" spans="1:7" ht="18.75">
      <c r="A760" s="736">
        <f>'[1]משתתפים '!B760</f>
        <v>0</v>
      </c>
      <c r="B760" s="387">
        <f>'[1]משתתפים '!C760</f>
        <v>0</v>
      </c>
      <c r="C760" s="736">
        <f>'[1]משתתפים '!D760</f>
        <v>0</v>
      </c>
      <c r="D760" s="736">
        <f>'[1]משתתפים '!E760</f>
        <v>0</v>
      </c>
      <c r="E760" s="430">
        <f>'[1]משתתפים '!F760</f>
        <v>0</v>
      </c>
      <c r="F760" s="413" t="str">
        <f>'[1]משתתפים '!G760</f>
        <v>אין</v>
      </c>
      <c r="G760" s="460">
        <f>'[1]משתתפים '!H760</f>
        <v>0</v>
      </c>
    </row>
    <row r="761" spans="1:7" ht="18.75">
      <c r="A761" s="740">
        <f>'[1]משתתפים '!B761</f>
        <v>0</v>
      </c>
      <c r="B761" s="387">
        <f>'[1]משתתפים '!C761</f>
        <v>0</v>
      </c>
      <c r="C761" s="740">
        <f>'[1]משתתפים '!D761</f>
        <v>0</v>
      </c>
      <c r="D761" s="735">
        <f>'[1]משתתפים '!E761</f>
        <v>0</v>
      </c>
      <c r="E761" s="430">
        <f>'[1]משתתפים '!F761</f>
        <v>0</v>
      </c>
      <c r="F761" s="413" t="str">
        <f>'[1]משתתפים '!G761</f>
        <v>אין</v>
      </c>
      <c r="G761" s="460">
        <f>'[1]משתתפים '!H761</f>
        <v>0</v>
      </c>
    </row>
    <row r="762" spans="1:7" ht="18.75">
      <c r="A762" s="748">
        <f>'[1]משתתפים '!B762</f>
        <v>0</v>
      </c>
      <c r="B762" s="387">
        <f>'[1]משתתפים '!C762</f>
        <v>0</v>
      </c>
      <c r="C762" s="748">
        <f>'[1]משתתפים '!D762</f>
        <v>0</v>
      </c>
      <c r="D762" s="736">
        <f>'[1]משתתפים '!E762</f>
        <v>0</v>
      </c>
      <c r="E762" s="644">
        <f>'[1]משתתפים '!F762</f>
        <v>0</v>
      </c>
      <c r="F762" s="413" t="str">
        <f>'[1]משתתפים '!G762</f>
        <v>אין</v>
      </c>
      <c r="G762" s="460">
        <f>'[1]משתתפים '!H762</f>
        <v>0</v>
      </c>
    </row>
    <row r="763" spans="1:7" ht="18.75">
      <c r="A763" s="735">
        <f>'[1]משתתפים '!B763</f>
        <v>0</v>
      </c>
      <c r="B763" s="387">
        <f>'[1]משתתפים '!C763</f>
        <v>0</v>
      </c>
      <c r="C763" s="746">
        <f>'[1]משתתפים '!D763</f>
        <v>0</v>
      </c>
      <c r="D763" s="735">
        <f>'[1]משתתפים '!E763</f>
        <v>0</v>
      </c>
      <c r="E763" s="643">
        <f>'[1]משתתפים '!F763</f>
        <v>0</v>
      </c>
      <c r="F763" s="413" t="str">
        <f>'[1]משתתפים '!G763</f>
        <v>אין</v>
      </c>
      <c r="G763" s="460">
        <f>'[1]משתתפים '!H763</f>
        <v>0</v>
      </c>
    </row>
    <row r="764" spans="1:7" ht="18.75">
      <c r="A764" s="748">
        <f>'[1]משתתפים '!B764</f>
        <v>0</v>
      </c>
      <c r="B764" s="387">
        <f>'[1]משתתפים '!C764</f>
        <v>0</v>
      </c>
      <c r="C764" s="748">
        <f>'[1]משתתפים '!D764</f>
        <v>0</v>
      </c>
      <c r="D764" s="736">
        <f>'[1]משתתפים '!E764</f>
        <v>0</v>
      </c>
      <c r="E764" s="644">
        <f>'[1]משתתפים '!F764</f>
        <v>0</v>
      </c>
      <c r="F764" s="413" t="str">
        <f>'[1]משתתפים '!G764</f>
        <v>אין</v>
      </c>
      <c r="G764" s="460">
        <f>'[1]משתתפים '!H764</f>
        <v>0</v>
      </c>
    </row>
    <row r="765" spans="1:7" ht="18.75">
      <c r="A765" s="735">
        <f>'[1]משתתפים '!B765</f>
        <v>0</v>
      </c>
      <c r="B765" s="387">
        <f>'[1]משתתפים '!C765</f>
        <v>0</v>
      </c>
      <c r="C765" s="735">
        <f>'[1]משתתפים '!D765</f>
        <v>0</v>
      </c>
      <c r="D765" s="735">
        <f>'[1]משתתפים '!E765</f>
        <v>0</v>
      </c>
      <c r="E765" s="429">
        <f>'[1]משתתפים '!F765</f>
        <v>0</v>
      </c>
      <c r="F765" s="413" t="str">
        <f>'[1]משתתפים '!G765</f>
        <v>אין</v>
      </c>
      <c r="G765" s="460">
        <f>'[1]משתתפים '!H765</f>
        <v>0</v>
      </c>
    </row>
    <row r="766" spans="1:7" ht="18.75">
      <c r="A766" s="872" t="str">
        <f>'[1]משתתפים '!B766</f>
        <v>ת.ז</v>
      </c>
      <c r="B766" s="683" t="str">
        <f>'[1]משתתפים '!C766</f>
        <v>שם השחקן</v>
      </c>
      <c r="C766" s="687" t="str">
        <f>'[1]משתתפים '!D766</f>
        <v>ת. לידה</v>
      </c>
      <c r="D766" s="687" t="str">
        <f>'[1]משתתפים '!E766</f>
        <v>מועדון</v>
      </c>
      <c r="E766" s="688" t="str">
        <f>'[1]משתתפים '!F766</f>
        <v>ת.ז</v>
      </c>
      <c r="F766" s="505" t="str">
        <f>'[1]משתתפים '!G766</f>
        <v>א. רפואי</v>
      </c>
      <c r="G766" s="855" t="str">
        <f>'[1]משתתפים '!H766</f>
        <v>ת. אישור</v>
      </c>
    </row>
    <row r="767" spans="1:7" ht="18.75">
      <c r="A767" s="735" t="str">
        <f>'[1]משתתפים '!B767</f>
        <v>055295612</v>
      </c>
      <c r="B767" s="387" t="str">
        <f>'[1]משתתפים '!C767</f>
        <v>בן מויאל משה</v>
      </c>
      <c r="C767" s="746">
        <f>'[1]משתתפים '!D767</f>
        <v>1958</v>
      </c>
      <c r="D767" s="735" t="str">
        <f>'[1]משתתפים '!E767</f>
        <v>קצרין גולן</v>
      </c>
      <c r="E767" s="643" t="str">
        <f>'[1]משתתפים '!F767</f>
        <v>055295612</v>
      </c>
      <c r="F767" s="413" t="str">
        <f>'[1]משתתפים '!G767</f>
        <v>אין</v>
      </c>
      <c r="G767" s="460">
        <f>'[1]משתתפים '!H767</f>
        <v>0</v>
      </c>
    </row>
    <row r="768" spans="1:7" ht="18.75">
      <c r="A768" s="736" t="str">
        <f>'[1]משתתפים '!B768</f>
        <v>051244135</v>
      </c>
      <c r="B768" s="387" t="str">
        <f>'[1]משתתפים '!C768</f>
        <v>גרוך שמואל</v>
      </c>
      <c r="C768" s="736">
        <f>'[1]משתתפים '!D768</f>
        <v>1953</v>
      </c>
      <c r="D768" s="736" t="str">
        <f>'[1]משתתפים '!E768</f>
        <v>קצרין גולן</v>
      </c>
      <c r="E768" s="430" t="str">
        <f>'[1]משתתפים '!F768</f>
        <v>051244135</v>
      </c>
      <c r="F768" s="413" t="str">
        <f>'[1]משתתפים '!G768</f>
        <v>אין</v>
      </c>
      <c r="G768" s="460">
        <f>'[1]משתתפים '!H768</f>
        <v>0</v>
      </c>
    </row>
    <row r="769" spans="1:7" ht="18.75">
      <c r="A769" s="735" t="str">
        <f>'[1]משתתפים '!B769</f>
        <v>09822966</v>
      </c>
      <c r="B769" s="387" t="str">
        <f>'[1]משתתפים '!C769</f>
        <v>מזור דוד</v>
      </c>
      <c r="C769" s="735">
        <f>'[1]משתתפים '!D769</f>
        <v>1947</v>
      </c>
      <c r="D769" s="735" t="str">
        <f>'[1]משתתפים '!E769</f>
        <v>קצרין גולן</v>
      </c>
      <c r="E769" s="646" t="str">
        <f>'[1]משתתפים '!F769</f>
        <v>09822966</v>
      </c>
      <c r="F769" s="413" t="str">
        <f>'[1]משתתפים '!G769</f>
        <v>אין</v>
      </c>
      <c r="G769" s="460">
        <f>'[1]משתתפים '!H769</f>
        <v>0</v>
      </c>
    </row>
    <row r="770" spans="1:7" ht="18.75">
      <c r="A770" s="736">
        <f>'[1]משתתפים '!B770</f>
        <v>0</v>
      </c>
      <c r="B770" s="387">
        <f>'[1]משתתפים '!C770</f>
        <v>0</v>
      </c>
      <c r="C770" s="736">
        <f>'[1]משתתפים '!D770</f>
        <v>0</v>
      </c>
      <c r="D770" s="736" t="str">
        <f>'[1]משתתפים '!E770</f>
        <v>קצרין גולן</v>
      </c>
      <c r="E770" s="430">
        <f>'[1]משתתפים '!F770</f>
        <v>0</v>
      </c>
      <c r="F770" s="413" t="str">
        <f>'[1]משתתפים '!G770</f>
        <v>אין</v>
      </c>
      <c r="G770" s="460">
        <f>'[1]משתתפים '!H770</f>
        <v>0</v>
      </c>
    </row>
    <row r="771" spans="1:7">
      <c r="A771" s="592">
        <f>'[1]משתתפים '!B771</f>
        <v>0</v>
      </c>
      <c r="B771" s="387">
        <f>'[1]משתתפים '!C771</f>
        <v>0</v>
      </c>
      <c r="C771" s="592">
        <f>'[1]משתתפים '!D771</f>
        <v>0</v>
      </c>
      <c r="D771" s="752" t="str">
        <f>'[1]משתתפים '!E771</f>
        <v>קצרין גולן</v>
      </c>
      <c r="E771" s="647">
        <f>'[1]משתתפים '!F771</f>
        <v>0</v>
      </c>
      <c r="F771" s="413" t="str">
        <f>'[1]משתתפים '!G771</f>
        <v>אין</v>
      </c>
      <c r="G771" s="669">
        <f>'[1]משתתפים '!H771</f>
        <v>0</v>
      </c>
    </row>
    <row r="772" spans="1:7">
      <c r="A772" s="592">
        <f>'[1]משתתפים '!B772</f>
        <v>0</v>
      </c>
      <c r="B772" s="387">
        <f>'[1]משתתפים '!C772</f>
        <v>0</v>
      </c>
      <c r="C772" s="592">
        <f>'[1]משתתפים '!D772</f>
        <v>0</v>
      </c>
      <c r="D772" s="752" t="str">
        <f>'[1]משתתפים '!E772</f>
        <v>קצרין גולן</v>
      </c>
      <c r="E772" s="647">
        <f>'[1]משתתפים '!F772</f>
        <v>0</v>
      </c>
      <c r="F772" s="413" t="str">
        <f>'[1]משתתפים '!G772</f>
        <v>אין</v>
      </c>
      <c r="G772" s="669">
        <f>'[1]משתתפים '!H772</f>
        <v>0</v>
      </c>
    </row>
    <row r="773" spans="1:7">
      <c r="A773" s="148">
        <f>'[1]משתתפים '!B773</f>
        <v>0</v>
      </c>
      <c r="B773" s="387">
        <f>'[1]משתתפים '!C773</f>
        <v>0</v>
      </c>
      <c r="C773" s="422">
        <f>'[1]משתתפים '!D773</f>
        <v>0</v>
      </c>
      <c r="D773" s="634" t="str">
        <f>'[1]משתתפים '!E773</f>
        <v>קצרין גולן</v>
      </c>
      <c r="E773" s="422">
        <f>'[1]משתתפים '!F773</f>
        <v>0</v>
      </c>
      <c r="F773" s="413" t="str">
        <f>'[1]משתתפים '!G773</f>
        <v>אין</v>
      </c>
      <c r="G773" s="460">
        <f>'[1]משתתפים '!H773</f>
        <v>0</v>
      </c>
    </row>
    <row r="774" spans="1:7">
      <c r="A774" s="309">
        <f>'[1]משתתפים '!B774</f>
        <v>0</v>
      </c>
      <c r="B774" s="387">
        <f>'[1]משתתפים '!C774</f>
        <v>0</v>
      </c>
      <c r="C774" s="422">
        <f>'[1]משתתפים '!D774</f>
        <v>0</v>
      </c>
      <c r="D774" s="634" t="str">
        <f>'[1]משתתפים '!E774</f>
        <v>קצרין גולן</v>
      </c>
      <c r="E774" s="422">
        <f>'[1]משתתפים '!F774</f>
        <v>0</v>
      </c>
      <c r="F774" s="413" t="str">
        <f>'[1]משתתפים '!G774</f>
        <v>אין</v>
      </c>
      <c r="G774" s="460">
        <f>'[1]משתתפים '!H774</f>
        <v>0</v>
      </c>
    </row>
    <row r="775" spans="1:7">
      <c r="A775" s="422">
        <f>'[1]משתתפים '!B775</f>
        <v>0</v>
      </c>
      <c r="B775" s="387">
        <f>'[1]משתתפים '!C775</f>
        <v>0</v>
      </c>
      <c r="C775" s="422">
        <f>'[1]משתתפים '!D775</f>
        <v>0</v>
      </c>
      <c r="D775" s="634" t="str">
        <f>'[1]משתתפים '!E775</f>
        <v>קצרין גולן</v>
      </c>
      <c r="E775" s="422">
        <f>'[1]משתתפים '!F775</f>
        <v>0</v>
      </c>
      <c r="F775" s="413" t="str">
        <f>'[1]משתתפים '!G775</f>
        <v>אין</v>
      </c>
      <c r="G775" s="460">
        <f>'[1]משתתפים '!H775</f>
        <v>0</v>
      </c>
    </row>
    <row r="776" spans="1:7">
      <c r="A776" s="423">
        <f>'[1]משתתפים '!B776</f>
        <v>0</v>
      </c>
      <c r="B776" s="387">
        <f>'[1]משתתפים '!C776</f>
        <v>0</v>
      </c>
      <c r="C776" s="422">
        <f>'[1]משתתפים '!D776</f>
        <v>0</v>
      </c>
      <c r="D776" s="634" t="str">
        <f>'[1]משתתפים '!E776</f>
        <v>קצרין גולן</v>
      </c>
      <c r="E776" s="422">
        <f>'[1]משתתפים '!F776</f>
        <v>0</v>
      </c>
      <c r="F776" s="413" t="str">
        <f>'[1]משתתפים '!G776</f>
        <v>אין</v>
      </c>
      <c r="G776" s="460">
        <f>'[1]משתתפים '!H776</f>
        <v>0</v>
      </c>
    </row>
    <row r="777" spans="1:7">
      <c r="A777" s="422">
        <f>'[1]משתתפים '!B777</f>
        <v>0</v>
      </c>
      <c r="B777" s="387">
        <f>'[1]משתתפים '!C777</f>
        <v>0</v>
      </c>
      <c r="C777" s="422">
        <f>'[1]משתתפים '!D777</f>
        <v>0</v>
      </c>
      <c r="D777" s="634" t="str">
        <f>'[1]משתתפים '!E777</f>
        <v>קצרין גולן</v>
      </c>
      <c r="E777" s="422">
        <f>'[1]משתתפים '!F777</f>
        <v>0</v>
      </c>
      <c r="F777" s="413" t="str">
        <f>'[1]משתתפים '!G777</f>
        <v>אין</v>
      </c>
      <c r="G777" s="460">
        <f>'[1]משתתפים '!H777</f>
        <v>0</v>
      </c>
    </row>
    <row r="778" spans="1:7">
      <c r="A778" s="422">
        <f>'[1]משתתפים '!B778</f>
        <v>0</v>
      </c>
      <c r="B778" s="387">
        <f>'[1]משתתפים '!C778</f>
        <v>0</v>
      </c>
      <c r="C778" s="422">
        <f>'[1]משתתפים '!D778</f>
        <v>0</v>
      </c>
      <c r="D778" s="634" t="str">
        <f>'[1]משתתפים '!E778</f>
        <v>קצרין גולן</v>
      </c>
      <c r="E778" s="422">
        <f>'[1]משתתפים '!F778</f>
        <v>0</v>
      </c>
      <c r="F778" s="413" t="str">
        <f>'[1]משתתפים '!G778</f>
        <v>אין</v>
      </c>
      <c r="G778" s="460">
        <f>'[1]משתתפים '!H778</f>
        <v>0</v>
      </c>
    </row>
    <row r="779" spans="1:7">
      <c r="A779" s="443">
        <f>'[1]משתתפים '!B779</f>
        <v>0</v>
      </c>
      <c r="B779" s="387">
        <f>'[1]משתתפים '!C779</f>
        <v>0</v>
      </c>
      <c r="C779" s="310">
        <f>'[1]משתתפים '!D779</f>
        <v>0</v>
      </c>
      <c r="D779" s="634">
        <f>'[1]משתתפים '!E779</f>
        <v>0</v>
      </c>
      <c r="E779" s="310">
        <f>'[1]משתתפים '!F779</f>
        <v>0</v>
      </c>
      <c r="F779" s="413" t="str">
        <f>'[1]משתתפים '!G779</f>
        <v>אין</v>
      </c>
      <c r="G779" s="460">
        <f>'[1]משתתפים '!H779</f>
        <v>0</v>
      </c>
    </row>
    <row r="780" spans="1:7">
      <c r="A780" s="872" t="str">
        <f>'[1]משתתפים '!B780</f>
        <v>ת.ז</v>
      </c>
      <c r="B780" s="683" t="str">
        <f>'[1]משתתפים '!C780</f>
        <v>שם השחקן</v>
      </c>
      <c r="C780" s="689" t="str">
        <f>'[1]משתתפים '!D780</f>
        <v>ת. לידה</v>
      </c>
      <c r="D780" s="873" t="str">
        <f>'[1]משתתפים '!E780</f>
        <v>מועדון</v>
      </c>
      <c r="E780" s="689" t="str">
        <f>'[1]משתתפים '!F780</f>
        <v>ת.ז2</v>
      </c>
      <c r="F780" s="505" t="str">
        <f>'[1]משתתפים '!G780</f>
        <v>א. רפואי</v>
      </c>
      <c r="G780" s="855" t="str">
        <f>'[1]משתתפים '!H780</f>
        <v>ת. אישור</v>
      </c>
    </row>
    <row r="781" spans="1:7">
      <c r="A781" s="310" t="str">
        <f>'[1]משתתפים '!B781</f>
        <v>065823643</v>
      </c>
      <c r="B781" s="387" t="str">
        <f>'[1]משתתפים '!C781</f>
        <v>אגאבאבא מרים</v>
      </c>
      <c r="C781" s="310">
        <f>'[1]משתתפים '!D781</f>
        <v>1955</v>
      </c>
      <c r="D781" s="634" t="str">
        <f>'[1]משתתפים '!E781</f>
        <v>ראשלצ</v>
      </c>
      <c r="E781" s="310" t="str">
        <f>'[1]משתתפים '!F781</f>
        <v>065823643</v>
      </c>
      <c r="F781" s="413" t="str">
        <f>'[1]משתתפים '!G781</f>
        <v>אין</v>
      </c>
      <c r="G781" s="460">
        <f>'[1]משתתפים '!H781</f>
        <v>0</v>
      </c>
    </row>
    <row r="782" spans="1:7">
      <c r="A782" s="422">
        <f>'[1]משתתפים '!B782</f>
        <v>313700304</v>
      </c>
      <c r="B782" s="387" t="str">
        <f>'[1]משתתפים '!C782</f>
        <v>אוליברי רוברט</v>
      </c>
      <c r="C782" s="422">
        <f>'[1]משתתפים '!D782</f>
        <v>1955</v>
      </c>
      <c r="D782" s="634" t="str">
        <f>'[1]משתתפים '!E782</f>
        <v>ראשלצ</v>
      </c>
      <c r="E782" s="422">
        <f>'[1]משתתפים '!F782</f>
        <v>313700304</v>
      </c>
      <c r="F782" s="413" t="str">
        <f>'[1]משתתפים '!G782</f>
        <v>אין</v>
      </c>
      <c r="G782" s="460">
        <f>'[1]משתתפים '!H782</f>
        <v>0</v>
      </c>
    </row>
    <row r="783" spans="1:7">
      <c r="A783" s="422" t="str">
        <f>'[1]משתתפים '!B783</f>
        <v>314613639</v>
      </c>
      <c r="B783" s="387" t="str">
        <f>'[1]משתתפים '!C783</f>
        <v>אושין יצחק</v>
      </c>
      <c r="C783" s="422">
        <f>'[1]משתתפים '!D783</f>
        <v>1958</v>
      </c>
      <c r="D783" s="634" t="str">
        <f>'[1]משתתפים '!E783</f>
        <v>ראשלצ</v>
      </c>
      <c r="E783" s="422" t="str">
        <f>'[1]משתתפים '!F783</f>
        <v>314613639</v>
      </c>
      <c r="F783" s="413" t="str">
        <f>'[1]משתתפים '!G783</f>
        <v>אין</v>
      </c>
      <c r="G783" s="460">
        <f>'[1]משתתפים '!H783</f>
        <v>0</v>
      </c>
    </row>
    <row r="784" spans="1:7">
      <c r="A784" s="310" t="str">
        <f>'[1]משתתפים '!B784</f>
        <v>011109246</v>
      </c>
      <c r="B784" s="387" t="str">
        <f>'[1]משתתפים '!C784</f>
        <v>בולשוי אלכסנדר</v>
      </c>
      <c r="C784" s="422">
        <f>'[1]משתתפים '!D784</f>
        <v>1947</v>
      </c>
      <c r="D784" s="634" t="str">
        <f>'[1]משתתפים '!E784</f>
        <v>ראשלצ</v>
      </c>
      <c r="E784" s="422" t="str">
        <f>'[1]משתתפים '!F784</f>
        <v>011109246</v>
      </c>
      <c r="F784" s="413" t="str">
        <f>'[1]משתתפים '!G784</f>
        <v>אין</v>
      </c>
      <c r="G784" s="460">
        <f>'[1]משתתפים '!H784</f>
        <v>0</v>
      </c>
    </row>
    <row r="785" spans="1:7">
      <c r="A785" s="422">
        <f>'[1]משתתפים '!B785</f>
        <v>69631430</v>
      </c>
      <c r="B785" s="387" t="str">
        <f>'[1]משתתפים '!C785</f>
        <v>בורג יואל</v>
      </c>
      <c r="C785" s="422">
        <f>'[1]משתתפים '!D785</f>
        <v>1950</v>
      </c>
      <c r="D785" s="634" t="str">
        <f>'[1]משתתפים '!E785</f>
        <v>ראשלצ</v>
      </c>
      <c r="E785" s="422">
        <f>'[1]משתתפים '!F785</f>
        <v>69631430</v>
      </c>
      <c r="F785" s="413" t="str">
        <f>'[1]משתתפים '!G785</f>
        <v>אין</v>
      </c>
      <c r="G785" s="460">
        <f>'[1]משתתפים '!H785</f>
        <v>0</v>
      </c>
    </row>
    <row r="786" spans="1:7">
      <c r="A786" s="444" t="str">
        <f>'[1]משתתפים '!B786</f>
        <v>055678288</v>
      </c>
      <c r="B786" s="387" t="str">
        <f>'[1]משתתפים '!C786</f>
        <v>בן זמרה חזי</v>
      </c>
      <c r="C786" s="444">
        <f>'[1]משתתפים '!D786</f>
        <v>1959</v>
      </c>
      <c r="D786" s="634" t="str">
        <f>'[1]משתתפים '!E786</f>
        <v>ראשלצ</v>
      </c>
      <c r="E786" s="444" t="str">
        <f>'[1]משתתפים '!F786</f>
        <v>055678288</v>
      </c>
      <c r="F786" s="413" t="str">
        <f>'[1]משתתפים '!G786</f>
        <v>אין</v>
      </c>
      <c r="G786" s="460">
        <f>'[1]משתתפים '!H786</f>
        <v>0</v>
      </c>
    </row>
    <row r="787" spans="1:7">
      <c r="A787" s="423" t="str">
        <f>'[1]משתתפים '!B787</f>
        <v>050899103</v>
      </c>
      <c r="B787" s="387" t="str">
        <f>'[1]משתתפים '!C787</f>
        <v>ברקוביץ אלי</v>
      </c>
      <c r="C787" s="423">
        <f>'[1]משתתפים '!D787</f>
        <v>1951</v>
      </c>
      <c r="D787" s="423" t="str">
        <f>'[1]משתתפים '!E787</f>
        <v>ראשלצ</v>
      </c>
      <c r="E787" s="423" t="str">
        <f>'[1]משתתפים '!F787</f>
        <v>050899103</v>
      </c>
      <c r="F787" s="413" t="str">
        <f>'[1]משתתפים '!G787</f>
        <v>אין</v>
      </c>
      <c r="G787" s="460">
        <f>'[1]משתתפים '!H787</f>
        <v>0</v>
      </c>
    </row>
    <row r="788" spans="1:7">
      <c r="A788" s="432">
        <f>'[1]משתתפים '!B788</f>
        <v>51326882</v>
      </c>
      <c r="B788" s="387" t="str">
        <f>'[1]משתתפים '!C788</f>
        <v>גולנר יעקב</v>
      </c>
      <c r="C788" s="432">
        <f>'[1]משתתפים '!D788</f>
        <v>1952</v>
      </c>
      <c r="D788" s="635" t="str">
        <f>'[1]משתתפים '!E788</f>
        <v>ראשלצ</v>
      </c>
      <c r="E788" s="635">
        <f>'[1]משתתפים '!F788</f>
        <v>51326882</v>
      </c>
      <c r="F788" s="413" t="str">
        <f>'[1]משתתפים '!G788</f>
        <v>אין</v>
      </c>
      <c r="G788" s="460">
        <f>'[1]משתתפים '!H788</f>
        <v>0</v>
      </c>
    </row>
    <row r="789" spans="1:7">
      <c r="A789" s="309" t="str">
        <f>'[1]משתתפים '!B789</f>
        <v>007375389</v>
      </c>
      <c r="B789" s="387" t="str">
        <f>'[1]משתתפים '!C789</f>
        <v>דור טוביה</v>
      </c>
      <c r="C789" s="432">
        <f>'[1]משתתפים '!D789</f>
        <v>1949</v>
      </c>
      <c r="D789" s="635" t="str">
        <f>'[1]משתתפים '!E789</f>
        <v>ראשלצ</v>
      </c>
      <c r="E789" s="635" t="str">
        <f>'[1]משתתפים '!F789</f>
        <v>007375389</v>
      </c>
      <c r="F789" s="413" t="str">
        <f>'[1]משתתפים '!G789</f>
        <v>אין</v>
      </c>
      <c r="G789" s="460">
        <f>'[1]משתתפים '!H789</f>
        <v>0</v>
      </c>
    </row>
    <row r="790" spans="1:7">
      <c r="A790" s="422">
        <f>'[1]משתתפים '!B790</f>
        <v>307064220</v>
      </c>
      <c r="B790" s="387" t="str">
        <f>'[1]משתתפים '!C790</f>
        <v>דינקביץ ולריה</v>
      </c>
      <c r="C790" s="422">
        <f>'[1]משתתפים '!D790</f>
        <v>1954</v>
      </c>
      <c r="D790" s="422" t="str">
        <f>'[1]משתתפים '!E790</f>
        <v>ראשלצ</v>
      </c>
      <c r="E790" s="422">
        <f>'[1]משתתפים '!F790</f>
        <v>307064220</v>
      </c>
      <c r="F790" s="413" t="str">
        <f>'[1]משתתפים '!G790</f>
        <v>אין</v>
      </c>
      <c r="G790" s="460">
        <f>'[1]משתתפים '!H790</f>
        <v>0</v>
      </c>
    </row>
    <row r="791" spans="1:7">
      <c r="A791" s="422" t="str">
        <f>'[1]משתתפים '!B791</f>
        <v>061238648</v>
      </c>
      <c r="B791" s="387" t="str">
        <f>'[1]משתתפים '!C791</f>
        <v>דן אורון</v>
      </c>
      <c r="C791" s="422">
        <f>'[1]משתתפים '!D791</f>
        <v>1983</v>
      </c>
      <c r="D791" s="422" t="str">
        <f>'[1]משתתפים '!E791</f>
        <v>ראשלצ</v>
      </c>
      <c r="E791" s="422" t="str">
        <f>'[1]משתתפים '!F791</f>
        <v>061238648</v>
      </c>
      <c r="F791" s="413" t="str">
        <f>'[1]משתתפים '!G791</f>
        <v>אין</v>
      </c>
      <c r="G791" s="460">
        <f>'[1]משתתפים '!H791</f>
        <v>0</v>
      </c>
    </row>
    <row r="792" spans="1:7">
      <c r="A792" s="422" t="str">
        <f>'[1]משתתפים '!B792</f>
        <v>055304083</v>
      </c>
      <c r="B792" s="387" t="str">
        <f>'[1]משתתפים '!C792</f>
        <v>דן מיכאל</v>
      </c>
      <c r="C792" s="422">
        <f>'[1]משתתפים '!D792</f>
        <v>1958</v>
      </c>
      <c r="D792" s="422" t="str">
        <f>'[1]משתתפים '!E792</f>
        <v>ראשלצ</v>
      </c>
      <c r="E792" s="422" t="str">
        <f>'[1]משתתפים '!F792</f>
        <v>055304083</v>
      </c>
      <c r="F792" s="413" t="str">
        <f>'[1]משתתפים '!G792</f>
        <v>אין</v>
      </c>
      <c r="G792" s="460">
        <f>'[1]משתתפים '!H792</f>
        <v>0</v>
      </c>
    </row>
    <row r="793" spans="1:7">
      <c r="A793" s="422" t="str">
        <f>'[1]משתתפים '!B793</f>
        <v>079816658</v>
      </c>
      <c r="B793" s="387" t="str">
        <f>'[1]משתתפים '!C793</f>
        <v>דן רוברט</v>
      </c>
      <c r="C793" s="422">
        <f>'[1]משתתפים '!D793</f>
        <v>1954</v>
      </c>
      <c r="D793" s="422" t="str">
        <f>'[1]משתתפים '!E793</f>
        <v>ראשלצ</v>
      </c>
      <c r="E793" s="422" t="str">
        <f>'[1]משתתפים '!F793</f>
        <v>079816658</v>
      </c>
      <c r="F793" s="413" t="str">
        <f>'[1]משתתפים '!G793</f>
        <v>אין</v>
      </c>
      <c r="G793" s="460">
        <f>'[1]משתתפים '!H793</f>
        <v>0</v>
      </c>
    </row>
    <row r="794" spans="1:7">
      <c r="A794" s="422" t="str">
        <f>'[1]משתתפים '!B794</f>
        <v>054624630</v>
      </c>
      <c r="B794" s="387" t="str">
        <f>'[1]משתתפים '!C794</f>
        <v>דן רות</v>
      </c>
      <c r="C794" s="422">
        <f>'[1]משתתפים '!D794</f>
        <v>1957</v>
      </c>
      <c r="D794" s="422" t="str">
        <f>'[1]משתתפים '!E794</f>
        <v>ראשלצ</v>
      </c>
      <c r="E794" s="422" t="str">
        <f>'[1]משתתפים '!F794</f>
        <v>054624630</v>
      </c>
      <c r="F794" s="413" t="str">
        <f>'[1]משתתפים '!G794</f>
        <v>אין</v>
      </c>
      <c r="G794" s="460">
        <f>'[1]משתתפים '!H794</f>
        <v>0</v>
      </c>
    </row>
    <row r="795" spans="1:7">
      <c r="A795" s="422" t="str">
        <f>'[1]משתתפים '!B795</f>
        <v>319640769</v>
      </c>
      <c r="B795" s="387" t="str">
        <f>'[1]משתתפים '!C795</f>
        <v>וולוך סבטלנה</v>
      </c>
      <c r="C795" s="422">
        <f>'[1]משתתפים '!D795</f>
        <v>1969</v>
      </c>
      <c r="D795" s="422" t="str">
        <f>'[1]משתתפים '!E795</f>
        <v>ראשלצ</v>
      </c>
      <c r="E795" s="422" t="str">
        <f>'[1]משתתפים '!F795</f>
        <v>319640769</v>
      </c>
      <c r="F795" s="413" t="str">
        <f>'[1]משתתפים '!G795</f>
        <v>אין</v>
      </c>
      <c r="G795" s="460">
        <f>'[1]משתתפים '!H795</f>
        <v>0</v>
      </c>
    </row>
    <row r="796" spans="1:7">
      <c r="A796" s="422" t="str">
        <f>'[1]משתתפים '!B796</f>
        <v>007557655</v>
      </c>
      <c r="B796" s="387" t="str">
        <f>'[1]משתתפים '!C796</f>
        <v>זימון אברהם</v>
      </c>
      <c r="C796" s="422">
        <f>'[1]משתתפים '!D796</f>
        <v>1945</v>
      </c>
      <c r="D796" s="422" t="str">
        <f>'[1]משתתפים '!E796</f>
        <v>ראשלצ</v>
      </c>
      <c r="E796" s="422" t="str">
        <f>'[1]משתתפים '!F796</f>
        <v>007557655</v>
      </c>
      <c r="F796" s="413" t="str">
        <f>'[1]משתתפים '!G796</f>
        <v>אין</v>
      </c>
      <c r="G796" s="460">
        <f>'[1]משתתפים '!H796</f>
        <v>0</v>
      </c>
    </row>
    <row r="797" spans="1:7">
      <c r="A797" s="308">
        <f>'[1]משתתפים '!B797</f>
        <v>30332092</v>
      </c>
      <c r="B797" s="387" t="str">
        <f>'[1]משתתפים '!C797</f>
        <v>חבר סיגל</v>
      </c>
      <c r="C797" s="308">
        <f>'[1]משתתפים '!D797</f>
        <v>1949</v>
      </c>
      <c r="D797" s="623" t="str">
        <f>'[1]משתתפים '!E797</f>
        <v>ראשלצ</v>
      </c>
      <c r="E797" s="737">
        <f>'[1]משתתפים '!F797</f>
        <v>30332092</v>
      </c>
      <c r="F797" s="413" t="str">
        <f>'[1]משתתפים '!G797</f>
        <v>אין</v>
      </c>
      <c r="G797" s="460">
        <f>'[1]משתתפים '!H797</f>
        <v>0</v>
      </c>
    </row>
    <row r="798" spans="1:7">
      <c r="A798" s="175" t="str">
        <f>'[1]משתתפים '!B798</f>
        <v>065082851</v>
      </c>
      <c r="B798" s="387" t="str">
        <f>'[1]משתתפים '!C798</f>
        <v>חזיזה חנניה</v>
      </c>
      <c r="C798" s="543">
        <f>'[1]משתתפים '!D798</f>
        <v>1950</v>
      </c>
      <c r="D798" s="623" t="str">
        <f>'[1]משתתפים '!E798</f>
        <v>ראשלצ</v>
      </c>
      <c r="E798" s="737" t="str">
        <f>'[1]משתתפים '!F798</f>
        <v>065082851</v>
      </c>
      <c r="F798" s="413" t="str">
        <f>'[1]משתתפים '!G798</f>
        <v>אין</v>
      </c>
      <c r="G798" s="460">
        <f>'[1]משתתפים '!H798</f>
        <v>0</v>
      </c>
    </row>
    <row r="799" spans="1:7">
      <c r="A799" s="174" t="str">
        <f>'[1]משתתפים '!B799</f>
        <v>051356814</v>
      </c>
      <c r="B799" s="387" t="str">
        <f>'[1]משתתפים '!C799</f>
        <v>חיים ישי</v>
      </c>
      <c r="C799" s="613">
        <f>'[1]משתתפים '!D799</f>
        <v>1952</v>
      </c>
      <c r="D799" s="631" t="str">
        <f>'[1]משתתפים '!E799</f>
        <v>ראשלצ</v>
      </c>
      <c r="E799" s="398" t="str">
        <f>'[1]משתתפים '!F799</f>
        <v>051356814</v>
      </c>
      <c r="F799" s="413" t="str">
        <f>'[1]משתתפים '!G799</f>
        <v>אין</v>
      </c>
      <c r="G799" s="460">
        <f>'[1]משתתפים '!H799</f>
        <v>0</v>
      </c>
    </row>
    <row r="800" spans="1:7">
      <c r="A800" s="174" t="str">
        <f>'[1]משתתפים '!B800</f>
        <v>017088956</v>
      </c>
      <c r="B800" s="387" t="str">
        <f>'[1]משתתפים '!C800</f>
        <v>חמרה לואיס</v>
      </c>
      <c r="C800" s="613">
        <f>'[1]משתתפים '!D800</f>
        <v>1961</v>
      </c>
      <c r="D800" s="631" t="str">
        <f>'[1]משתתפים '!E800</f>
        <v>ראשלצ</v>
      </c>
      <c r="E800" s="398" t="str">
        <f>'[1]משתתפים '!F800</f>
        <v>017088956</v>
      </c>
      <c r="F800" s="413" t="str">
        <f>'[1]משתתפים '!G800</f>
        <v>אין</v>
      </c>
      <c r="G800" s="460">
        <f>'[1]משתתפים '!H800</f>
        <v>0</v>
      </c>
    </row>
    <row r="801" spans="1:7">
      <c r="A801" s="174" t="str">
        <f>'[1]משתתפים '!B801</f>
        <v>051364701</v>
      </c>
      <c r="B801" s="387" t="str">
        <f>'[1]משתתפים '!C801</f>
        <v>לוזון ניסים</v>
      </c>
      <c r="C801" s="613">
        <f>'[1]משתתפים '!D801</f>
        <v>1953</v>
      </c>
      <c r="D801" s="631" t="str">
        <f>'[1]משתתפים '!E801</f>
        <v>ראשלצ</v>
      </c>
      <c r="E801" s="398" t="str">
        <f>'[1]משתתפים '!F801</f>
        <v>051364701</v>
      </c>
      <c r="F801" s="413" t="str">
        <f>'[1]משתתפים '!G801</f>
        <v>אין</v>
      </c>
      <c r="G801" s="460">
        <f>'[1]משתתפים '!H801</f>
        <v>0</v>
      </c>
    </row>
    <row r="802" spans="1:7">
      <c r="A802" s="747" t="str">
        <f>'[1]משתתפים '!B802</f>
        <v>050347269</v>
      </c>
      <c r="B802" s="387" t="str">
        <f>'[1]משתתפים '!C802</f>
        <v>משולם משה</v>
      </c>
      <c r="C802" s="746">
        <f>'[1]משתתפים '!D802</f>
        <v>1950</v>
      </c>
      <c r="D802" s="746" t="str">
        <f>'[1]משתתפים '!E802</f>
        <v>ראשלצ</v>
      </c>
      <c r="E802" s="746" t="str">
        <f>'[1]משתתפים '!F802</f>
        <v>050347269</v>
      </c>
      <c r="F802" s="413" t="str">
        <f>'[1]משתתפים '!G802</f>
        <v>אין</v>
      </c>
      <c r="G802" s="460">
        <f>'[1]משתתפים '!H802</f>
        <v>0</v>
      </c>
    </row>
    <row r="803" spans="1:7">
      <c r="A803" s="748" t="str">
        <f>'[1]משתתפים '!B803</f>
        <v>054998935</v>
      </c>
      <c r="B803" s="387" t="str">
        <f>'[1]משתתפים '!C803</f>
        <v>סבח יהושע</v>
      </c>
      <c r="C803" s="748">
        <f>'[1]משתתפים '!D803</f>
        <v>1958</v>
      </c>
      <c r="D803" s="748" t="str">
        <f>'[1]משתתפים '!E803</f>
        <v>ראשלצ</v>
      </c>
      <c r="E803" s="748" t="str">
        <f>'[1]משתתפים '!F803</f>
        <v>054998935</v>
      </c>
      <c r="F803" s="413" t="str">
        <f>'[1]משתתפים '!G803</f>
        <v>אין</v>
      </c>
      <c r="G803" s="460">
        <f>'[1]משתתפים '!H803</f>
        <v>0</v>
      </c>
    </row>
    <row r="804" spans="1:7">
      <c r="A804" s="753" t="str">
        <f>'[1]משתתפים '!B804</f>
        <v>068100635</v>
      </c>
      <c r="B804" s="387" t="str">
        <f>'[1]משתתפים '!C804</f>
        <v>סירצקי אנג'ל</v>
      </c>
      <c r="C804" s="753">
        <f>'[1]משתתפים '!D804</f>
        <v>1942</v>
      </c>
      <c r="D804" s="746" t="str">
        <f>'[1]משתתפים '!E804</f>
        <v>ראשלצ</v>
      </c>
      <c r="E804" s="753" t="str">
        <f>'[1]משתתפים '!F804</f>
        <v>068100635</v>
      </c>
      <c r="F804" s="413" t="str">
        <f>'[1]משתתפים '!G804</f>
        <v>אין</v>
      </c>
      <c r="G804" s="460">
        <f>'[1]משתתפים '!H804</f>
        <v>0</v>
      </c>
    </row>
    <row r="805" spans="1:7">
      <c r="A805" s="735" t="str">
        <f>'[1]משתתפים '!B805</f>
        <v>067853192</v>
      </c>
      <c r="B805" s="387" t="str">
        <f>'[1]משתתפים '!C805</f>
        <v>סספורטס עמי</v>
      </c>
      <c r="C805" s="735">
        <f>'[1]משתתפים '!D805</f>
        <v>1959</v>
      </c>
      <c r="D805" s="748" t="str">
        <f>'[1]משתתפים '!E805</f>
        <v>ראשלצ</v>
      </c>
      <c r="E805" s="735" t="str">
        <f>'[1]משתתפים '!F805</f>
        <v>067853192</v>
      </c>
      <c r="F805" s="413" t="str">
        <f>'[1]משתתפים '!G805</f>
        <v>אין</v>
      </c>
      <c r="G805" s="460">
        <f>'[1]משתתפים '!H805</f>
        <v>0</v>
      </c>
    </row>
    <row r="806" spans="1:7">
      <c r="A806" s="422">
        <f>'[1]משתתפים '!B806</f>
        <v>65590382</v>
      </c>
      <c r="B806" s="387" t="str">
        <f>'[1]משתתפים '!C806</f>
        <v>פוטש דב</v>
      </c>
      <c r="C806" s="422">
        <f>'[1]משתתפים '!D806</f>
        <v>1949</v>
      </c>
      <c r="D806" s="746" t="str">
        <f>'[1]משתתפים '!E806</f>
        <v>ראשלצ</v>
      </c>
      <c r="E806" s="422">
        <f>'[1]משתתפים '!F806</f>
        <v>65590382</v>
      </c>
      <c r="F806" s="413" t="str">
        <f>'[1]משתתפים '!G806</f>
        <v>אין</v>
      </c>
      <c r="G806" s="460">
        <f>'[1]משתתפים '!H806</f>
        <v>0</v>
      </c>
    </row>
    <row r="807" spans="1:7">
      <c r="A807" s="746" t="str">
        <f>'[1]משתתפים '!B807</f>
        <v>004241097</v>
      </c>
      <c r="B807" s="387" t="str">
        <f>'[1]משתתפים '!C807</f>
        <v>פלד אברהם</v>
      </c>
      <c r="C807" s="746">
        <f>'[1]משתתפים '!D807</f>
        <v>1943</v>
      </c>
      <c r="D807" s="748" t="str">
        <f>'[1]משתתפים '!E807</f>
        <v>ראשלצ</v>
      </c>
      <c r="E807" s="746" t="str">
        <f>'[1]משתתפים '!F807</f>
        <v>004241097</v>
      </c>
      <c r="F807" s="413" t="str">
        <f>'[1]משתתפים '!G807</f>
        <v>אין</v>
      </c>
      <c r="G807" s="460">
        <f>'[1]משתתפים '!H807</f>
        <v>0</v>
      </c>
    </row>
    <row r="808" spans="1:7">
      <c r="A808" s="735" t="str">
        <f>'[1]משתתפים '!B808</f>
        <v>004152732</v>
      </c>
      <c r="B808" s="387" t="str">
        <f>'[1]משתתפים '!C808</f>
        <v>פרנק אהרון</v>
      </c>
      <c r="C808" s="735">
        <f>'[1]משתתפים '!D808</f>
        <v>1950</v>
      </c>
      <c r="D808" s="746" t="str">
        <f>'[1]משתתפים '!E808</f>
        <v>ראשלצ</v>
      </c>
      <c r="E808" s="735" t="str">
        <f>'[1]משתתפים '!F808</f>
        <v>004152732</v>
      </c>
      <c r="F808" s="413" t="str">
        <f>'[1]משתתפים '!G808</f>
        <v>אין</v>
      </c>
      <c r="G808" s="460">
        <f>'[1]משתתפים '!H808</f>
        <v>0</v>
      </c>
    </row>
    <row r="809" spans="1:7">
      <c r="A809" s="754" t="str">
        <f>'[1]משתתפים '!B809</f>
        <v>054639166</v>
      </c>
      <c r="B809" s="387" t="str">
        <f>'[1]משתתפים '!C809</f>
        <v>צ'רניחובסקי זיו</v>
      </c>
      <c r="C809" s="754">
        <f>'[1]משתתפים '!D809</f>
        <v>1956</v>
      </c>
      <c r="D809" s="748" t="str">
        <f>'[1]משתתפים '!E809</f>
        <v>ראשלצ</v>
      </c>
      <c r="E809" s="754" t="str">
        <f>'[1]משתתפים '!F809</f>
        <v>054639166</v>
      </c>
      <c r="F809" s="413" t="str">
        <f>'[1]משתתפים '!G809</f>
        <v>אין</v>
      </c>
      <c r="G809" s="460">
        <f>'[1]משתתפים '!H809</f>
        <v>0</v>
      </c>
    </row>
    <row r="810" spans="1:7">
      <c r="A810" s="422" t="str">
        <f>'[1]משתתפים '!B810</f>
        <v>016366551</v>
      </c>
      <c r="B810" s="387" t="str">
        <f>'[1]משתתפים '!C810</f>
        <v>קריכלי יעקב</v>
      </c>
      <c r="C810" s="614">
        <f>'[1]משתתפים '!D810</f>
        <v>1948</v>
      </c>
      <c r="D810" s="746" t="str">
        <f>'[1]משתתפים '!E810</f>
        <v>ראשלצ</v>
      </c>
      <c r="E810" s="614" t="str">
        <f>'[1]משתתפים '!F810</f>
        <v>016366551</v>
      </c>
      <c r="F810" s="413" t="str">
        <f>'[1]משתתפים '!G810</f>
        <v>אין</v>
      </c>
      <c r="G810" s="460">
        <f>'[1]משתתפים '!H810</f>
        <v>0</v>
      </c>
    </row>
    <row r="811" spans="1:7">
      <c r="A811" s="736" t="str">
        <f>'[1]משתתפים '!B811</f>
        <v>313685497</v>
      </c>
      <c r="B811" s="387" t="str">
        <f>'[1]משתתפים '!C811</f>
        <v>קרמונה אלכסנדר</v>
      </c>
      <c r="C811" s="736">
        <f>'[1]משתתפים '!D811</f>
        <v>1970</v>
      </c>
      <c r="D811" s="748" t="str">
        <f>'[1]משתתפים '!E811</f>
        <v>ראשלצ</v>
      </c>
      <c r="E811" s="736" t="str">
        <f>'[1]משתתפים '!F811</f>
        <v>313685497</v>
      </c>
      <c r="F811" s="413" t="str">
        <f>'[1]משתתפים '!G811</f>
        <v>אין</v>
      </c>
      <c r="G811" s="460">
        <f>'[1]משתתפים '!H811</f>
        <v>0</v>
      </c>
    </row>
    <row r="812" spans="1:7">
      <c r="A812" s="735" t="str">
        <f>'[1]משתתפים '!B812</f>
        <v>017108580</v>
      </c>
      <c r="B812" s="387" t="str">
        <f>'[1]משתתפים '!C812</f>
        <v>קרמל אוסקר</v>
      </c>
      <c r="C812" s="735">
        <f>'[1]משתתפים '!D812</f>
        <v>1949</v>
      </c>
      <c r="D812" s="746" t="str">
        <f>'[1]משתתפים '!E812</f>
        <v>ראשלצ</v>
      </c>
      <c r="E812" s="735" t="str">
        <f>'[1]משתתפים '!F812</f>
        <v>017108580</v>
      </c>
      <c r="F812" s="413" t="str">
        <f>'[1]משתתפים '!G812</f>
        <v>אין</v>
      </c>
      <c r="G812" s="460">
        <f>'[1]משתתפים '!H812</f>
        <v>0</v>
      </c>
    </row>
    <row r="813" spans="1:7">
      <c r="A813" s="755" t="str">
        <f>'[1]משתתפים '!B813</f>
        <v>052291697</v>
      </c>
      <c r="B813" s="387" t="str">
        <f>'[1]משתתפים '!C813</f>
        <v>רימר מרדכי</v>
      </c>
      <c r="C813" s="736">
        <f>'[1]משתתפים '!D813</f>
        <v>1954</v>
      </c>
      <c r="D813" s="748" t="str">
        <f>'[1]משתתפים '!E813</f>
        <v>ראשלצ</v>
      </c>
      <c r="E813" s="736" t="str">
        <f>'[1]משתתפים '!F813</f>
        <v>052291697</v>
      </c>
      <c r="F813" s="413" t="str">
        <f>'[1]משתתפים '!G813</f>
        <v>אין</v>
      </c>
      <c r="G813" s="460">
        <f>'[1]משתתפים '!H813</f>
        <v>0</v>
      </c>
    </row>
    <row r="814" spans="1:7">
      <c r="A814" s="735" t="str">
        <f>'[1]משתתפים '!B814</f>
        <v>310360862</v>
      </c>
      <c r="B814" s="387" t="str">
        <f>'[1]משתתפים '!C814</f>
        <v>שוורצמן אלכסנדר</v>
      </c>
      <c r="C814" s="735">
        <f>'[1]משתתפים '!D814</f>
        <v>1958</v>
      </c>
      <c r="D814" s="746" t="str">
        <f>'[1]משתתפים '!E814</f>
        <v>ראשלצ</v>
      </c>
      <c r="E814" s="735" t="str">
        <f>'[1]משתתפים '!F814</f>
        <v>310360862</v>
      </c>
      <c r="F814" s="413" t="str">
        <f>'[1]משתתפים '!G814</f>
        <v>אין</v>
      </c>
      <c r="G814" s="460">
        <f>'[1]משתתפים '!H814</f>
        <v>0</v>
      </c>
    </row>
    <row r="815" spans="1:7">
      <c r="A815" s="748" t="str">
        <f>'[1]משתתפים '!B815</f>
        <v>054067202</v>
      </c>
      <c r="B815" s="387" t="str">
        <f>'[1]משתתפים '!C815</f>
        <v>שטמר אהוד</v>
      </c>
      <c r="C815" s="736">
        <f>'[1]משתתפים '!D815</f>
        <v>1956</v>
      </c>
      <c r="D815" s="748" t="str">
        <f>'[1]משתתפים '!E815</f>
        <v>ראשלצ</v>
      </c>
      <c r="E815" s="736" t="str">
        <f>'[1]משתתפים '!F815</f>
        <v>054067202</v>
      </c>
      <c r="F815" s="413" t="str">
        <f>'[1]משתתפים '!G815</f>
        <v>אין</v>
      </c>
      <c r="G815" s="460">
        <f>'[1]משתתפים '!H815</f>
        <v>0</v>
      </c>
    </row>
    <row r="816" spans="1:7">
      <c r="A816" s="746" t="str">
        <f>'[1]משתתפים '!B816</f>
        <v>065647190</v>
      </c>
      <c r="B816" s="387" t="str">
        <f>'[1]משתתפים '!C816</f>
        <v>שני אריה</v>
      </c>
      <c r="C816" s="746">
        <f>'[1]משתתפים '!D816</f>
        <v>1949</v>
      </c>
      <c r="D816" s="746" t="str">
        <f>'[1]משתתפים '!E816</f>
        <v>ראשלצ</v>
      </c>
      <c r="E816" s="746" t="str">
        <f>'[1]משתתפים '!F816</f>
        <v>065647190</v>
      </c>
      <c r="F816" s="413" t="str">
        <f>'[1]משתתפים '!G816</f>
        <v>אין</v>
      </c>
      <c r="G816" s="460">
        <f>'[1]משתתפים '!H816</f>
        <v>0</v>
      </c>
    </row>
    <row r="817" spans="1:7">
      <c r="A817" s="747" t="str">
        <f>'[1]משתתפים '!B817</f>
        <v>067373613</v>
      </c>
      <c r="B817" s="387" t="str">
        <f>'[1]משתתפים '!C817</f>
        <v>תמיר ירון</v>
      </c>
      <c r="C817" s="735">
        <f>'[1]משתתפים '!D817</f>
        <v>1947</v>
      </c>
      <c r="D817" s="748" t="str">
        <f>'[1]משתתפים '!E817</f>
        <v>ראשלצ</v>
      </c>
      <c r="E817" s="735" t="str">
        <f>'[1]משתתפים '!F817</f>
        <v>067373613</v>
      </c>
      <c r="F817" s="413" t="str">
        <f>'[1]משתתפים '!G817</f>
        <v>אין</v>
      </c>
      <c r="G817" s="460">
        <f>'[1]משתתפים '!H817</f>
        <v>0</v>
      </c>
    </row>
    <row r="818" spans="1:7">
      <c r="A818" s="735">
        <f>'[1]משתתפים '!B818</f>
        <v>57110645</v>
      </c>
      <c r="B818" s="387" t="str">
        <f>'[1]משתתפים '!C818</f>
        <v>מסיקה משה</v>
      </c>
      <c r="C818" s="735">
        <f>'[1]משתתפים '!D818</f>
        <v>1961</v>
      </c>
      <c r="D818" s="746" t="str">
        <f>'[1]משתתפים '!E818</f>
        <v>ראשל"צ</v>
      </c>
      <c r="E818" s="735">
        <f>'[1]משתתפים '!F818</f>
        <v>57110645</v>
      </c>
      <c r="F818" s="413" t="str">
        <f>'[1]משתתפים '!G818</f>
        <v>אין</v>
      </c>
      <c r="G818" s="460">
        <f>'[1]משתתפים '!H818</f>
        <v>0</v>
      </c>
    </row>
    <row r="819" spans="1:7">
      <c r="A819" s="422">
        <f>'[1]משתתפים '!B819</f>
        <v>12660064</v>
      </c>
      <c r="B819" s="387" t="str">
        <f>'[1]משתתפים '!C819</f>
        <v>עדות מרדכי</v>
      </c>
      <c r="C819" s="422">
        <f>'[1]משתתפים '!D819</f>
        <v>1953</v>
      </c>
      <c r="D819" s="748" t="str">
        <f>'[1]משתתפים '!E819</f>
        <v>ראשל"צ</v>
      </c>
      <c r="E819" s="422">
        <f>'[1]משתתפים '!F819</f>
        <v>12660064</v>
      </c>
      <c r="F819" s="413" t="str">
        <f>'[1]משתתפים '!G819</f>
        <v>אין</v>
      </c>
      <c r="G819" s="460">
        <f>'[1]משתתפים '!H819</f>
        <v>0</v>
      </c>
    </row>
    <row r="820" spans="1:7">
      <c r="A820" s="422">
        <f>'[1]משתתפים '!B820</f>
        <v>8055154</v>
      </c>
      <c r="B820" s="387" t="str">
        <f>'[1]משתתפים '!C820</f>
        <v>תשבי אריה</v>
      </c>
      <c r="C820" s="422">
        <f>'[1]משתתפים '!D820</f>
        <v>1944</v>
      </c>
      <c r="D820" s="748" t="str">
        <f>'[1]משתתפים '!E820</f>
        <v>ראשל"צ</v>
      </c>
      <c r="E820" s="422">
        <f>'[1]משתתפים '!F820</f>
        <v>8055154</v>
      </c>
      <c r="F820" s="413" t="str">
        <f>'[1]משתתפים '!G820</f>
        <v>אין</v>
      </c>
      <c r="G820" s="460">
        <f>'[1]משתתפים '!H820</f>
        <v>0</v>
      </c>
    </row>
    <row r="821" spans="1:7">
      <c r="A821" s="735">
        <f>'[1]משתתפים '!B821</f>
        <v>0</v>
      </c>
      <c r="B821" s="387">
        <f>'[1]משתתפים '!C821</f>
        <v>0</v>
      </c>
      <c r="C821" s="735">
        <f>'[1]משתתפים '!D821</f>
        <v>0</v>
      </c>
      <c r="D821" s="748">
        <f>'[1]משתתפים '!E821</f>
        <v>0</v>
      </c>
      <c r="E821" s="735">
        <f>'[1]משתתפים '!F821</f>
        <v>0</v>
      </c>
      <c r="F821" s="413" t="str">
        <f>'[1]משתתפים '!G821</f>
        <v>אין</v>
      </c>
      <c r="G821" s="460">
        <f>'[1]משתתפים '!H821</f>
        <v>0</v>
      </c>
    </row>
    <row r="822" spans="1:7">
      <c r="A822" s="746">
        <f>'[1]משתתפים '!B822</f>
        <v>0</v>
      </c>
      <c r="B822" s="387">
        <f>'[1]משתתפים '!C822</f>
        <v>0</v>
      </c>
      <c r="C822" s="746">
        <f>'[1]משתתפים '!D822</f>
        <v>0</v>
      </c>
      <c r="D822" s="746">
        <f>'[1]משתתפים '!E822</f>
        <v>0</v>
      </c>
      <c r="E822" s="746">
        <f>'[1]משתתפים '!F822</f>
        <v>0</v>
      </c>
      <c r="F822" s="413" t="str">
        <f>'[1]משתתפים '!G822</f>
        <v>אין</v>
      </c>
      <c r="G822" s="460">
        <f>'[1]משתתפים '!H822</f>
        <v>0</v>
      </c>
    </row>
    <row r="823" spans="1:7">
      <c r="A823" s="740">
        <f>'[1]משתתפים '!B823</f>
        <v>0</v>
      </c>
      <c r="B823" s="387">
        <f>'[1]משתתפים '!C823</f>
        <v>0</v>
      </c>
      <c r="C823" s="740">
        <f>'[1]משתתפים '!D823</f>
        <v>0</v>
      </c>
      <c r="D823" s="748">
        <f>'[1]משתתפים '!E823</f>
        <v>0</v>
      </c>
      <c r="E823" s="740">
        <f>'[1]משתתפים '!F823</f>
        <v>0</v>
      </c>
      <c r="F823" s="413" t="str">
        <f>'[1]משתתפים '!G823</f>
        <v>אין</v>
      </c>
      <c r="G823" s="460">
        <f>'[1]משתתפים '!H823</f>
        <v>0</v>
      </c>
    </row>
    <row r="824" spans="1:7">
      <c r="A824" s="746">
        <f>'[1]משתתפים '!B824</f>
        <v>0</v>
      </c>
      <c r="B824" s="387">
        <f>'[1]משתתפים '!C824</f>
        <v>0</v>
      </c>
      <c r="C824" s="746">
        <f>'[1]משתתפים '!D824</f>
        <v>0</v>
      </c>
      <c r="D824" s="746">
        <f>'[1]משתתפים '!E824</f>
        <v>0</v>
      </c>
      <c r="E824" s="746">
        <f>'[1]משתתפים '!F824</f>
        <v>0</v>
      </c>
      <c r="F824" s="413" t="str">
        <f>'[1]משתתפים '!G824</f>
        <v>אין</v>
      </c>
      <c r="G824" s="460">
        <f>'[1]משתתפים '!H824</f>
        <v>0</v>
      </c>
    </row>
    <row r="825" spans="1:7">
      <c r="A825" s="746">
        <f>'[1]משתתפים '!B825</f>
        <v>0</v>
      </c>
      <c r="B825" s="387">
        <f>'[1]משתתפים '!C825</f>
        <v>0</v>
      </c>
      <c r="C825" s="746">
        <f>'[1]משתתפים '!D825</f>
        <v>0</v>
      </c>
      <c r="D825" s="748">
        <f>'[1]משתתפים '!E825</f>
        <v>0</v>
      </c>
      <c r="E825" s="746">
        <f>'[1]משתתפים '!F825</f>
        <v>0</v>
      </c>
      <c r="F825" s="413" t="str">
        <f>'[1]משתתפים '!G825</f>
        <v>אין</v>
      </c>
      <c r="G825" s="460">
        <f>'[1]משתתפים '!H825</f>
        <v>0</v>
      </c>
    </row>
    <row r="826" spans="1:7">
      <c r="A826" s="746">
        <f>'[1]משתתפים '!B826</f>
        <v>0</v>
      </c>
      <c r="B826" s="387">
        <f>'[1]משתתפים '!C826</f>
        <v>0</v>
      </c>
      <c r="C826" s="746">
        <f>'[1]משתתפים '!D826</f>
        <v>0</v>
      </c>
      <c r="D826" s="746">
        <f>'[1]משתתפים '!E826</f>
        <v>0</v>
      </c>
      <c r="E826" s="746">
        <f>'[1]משתתפים '!F826</f>
        <v>0</v>
      </c>
      <c r="F826" s="413" t="str">
        <f>'[1]משתתפים '!G826</f>
        <v>אין</v>
      </c>
      <c r="G826" s="460">
        <f>'[1]משתתפים '!H826</f>
        <v>0</v>
      </c>
    </row>
    <row r="827" spans="1:7">
      <c r="A827" s="746">
        <f>'[1]משתתפים '!B827</f>
        <v>0</v>
      </c>
      <c r="B827" s="387">
        <f>'[1]משתתפים '!C827</f>
        <v>0</v>
      </c>
      <c r="C827" s="746">
        <f>'[1]משתתפים '!D827</f>
        <v>0</v>
      </c>
      <c r="D827" s="748">
        <f>'[1]משתתפים '!E827</f>
        <v>0</v>
      </c>
      <c r="E827" s="746">
        <f>'[1]משתתפים '!F827</f>
        <v>0</v>
      </c>
      <c r="F827" s="413" t="str">
        <f>'[1]משתתפים '!G827</f>
        <v>אין</v>
      </c>
      <c r="G827" s="460">
        <f>'[1]משתתפים '!H827</f>
        <v>0</v>
      </c>
    </row>
    <row r="828" spans="1:7">
      <c r="A828" s="874" t="str">
        <f>'[1]משתתפים '!B828</f>
        <v>ת.ז</v>
      </c>
      <c r="B828" s="683" t="str">
        <f>'[1]משתתפים '!C828</f>
        <v>שם השחקן</v>
      </c>
      <c r="C828" s="874" t="str">
        <f>'[1]משתתפים '!D828</f>
        <v>ת. לידה</v>
      </c>
      <c r="D828" s="875" t="str">
        <f>'[1]משתתפים '!E828</f>
        <v>מועדון</v>
      </c>
      <c r="E828" s="874" t="str">
        <f>'[1]משתתפים '!F828</f>
        <v>ת.ז</v>
      </c>
      <c r="F828" s="505" t="str">
        <f>'[1]משתתפים '!G828</f>
        <v>א. רפואי</v>
      </c>
      <c r="G828" s="855" t="str">
        <f>'[1]משתתפים '!H828</f>
        <v>ת. אישור</v>
      </c>
    </row>
    <row r="829" spans="1:7">
      <c r="A829" s="286" t="str">
        <f>'[1]משתתפים '!B829</f>
        <v>045957073</v>
      </c>
      <c r="B829" s="387" t="str">
        <f>'[1]משתתפים '!C829</f>
        <v>בן יעקב שמואל</v>
      </c>
      <c r="C829" s="392">
        <f>'[1]משתתפים '!D829</f>
        <v>1945</v>
      </c>
      <c r="D829" s="573" t="str">
        <f>'[1]משתתפים '!E829</f>
        <v>רחובות</v>
      </c>
      <c r="E829" s="399" t="str">
        <f>'[1]משתתפים '!F829</f>
        <v>045957073</v>
      </c>
      <c r="F829" s="413" t="str">
        <f>'[1]משתתפים '!G829</f>
        <v>אין</v>
      </c>
      <c r="G829" s="460">
        <f>'[1]משתתפים '!H829</f>
        <v>0</v>
      </c>
    </row>
    <row r="830" spans="1:7">
      <c r="A830" s="400" t="str">
        <f>'[1]משתתפים '!B830</f>
        <v>059190892</v>
      </c>
      <c r="B830" s="387" t="str">
        <f>'[1]משתתפים '!C830</f>
        <v>דנציג דורון</v>
      </c>
      <c r="C830" s="593">
        <f>'[1]משתתפים '!D830</f>
        <v>1964</v>
      </c>
      <c r="D830" s="636" t="str">
        <f>'[1]משתתפים '!E830</f>
        <v>רחובות</v>
      </c>
      <c r="E830" s="499" t="str">
        <f>'[1]משתתפים '!F830</f>
        <v>059190892</v>
      </c>
      <c r="F830" s="413" t="str">
        <f>'[1]משתתפים '!G830</f>
        <v>אין</v>
      </c>
      <c r="G830" s="460">
        <f>'[1]משתתפים '!H830</f>
        <v>0</v>
      </c>
    </row>
    <row r="831" spans="1:7">
      <c r="A831" s="176" t="str">
        <f>'[1]משתתפים '!B831</f>
        <v>051915023</v>
      </c>
      <c r="B831" s="387" t="str">
        <f>'[1]משתתפים '!C831</f>
        <v>יעיש אשר</v>
      </c>
      <c r="C831" s="593">
        <f>'[1]משתתפים '!D831</f>
        <v>1955</v>
      </c>
      <c r="D831" s="547" t="str">
        <f>'[1]משתתפים '!E831</f>
        <v>רחובות</v>
      </c>
      <c r="E831" s="499" t="str">
        <f>'[1]משתתפים '!F831</f>
        <v>051915023</v>
      </c>
      <c r="F831" s="413" t="str">
        <f>'[1]משתתפים '!G831</f>
        <v>אין</v>
      </c>
      <c r="G831" s="460">
        <f>'[1]משתתפים '!H831</f>
        <v>0</v>
      </c>
    </row>
    <row r="832" spans="1:7">
      <c r="A832" s="690" t="str">
        <f>'[1]משתתפים '!B832</f>
        <v>050058957</v>
      </c>
      <c r="B832" s="387" t="str">
        <f>'[1]משתתפים '!C832</f>
        <v>יעיש יהודית</v>
      </c>
      <c r="C832" s="593">
        <f>'[1]משתתפים '!D832</f>
        <v>1947</v>
      </c>
      <c r="D832" s="691" t="str">
        <f>'[1]משתתפים '!E832</f>
        <v>רחובות</v>
      </c>
      <c r="E832" s="499" t="str">
        <f>'[1]משתתפים '!F832</f>
        <v>050058957</v>
      </c>
      <c r="F832" s="413" t="str">
        <f>'[1]משתתפים '!G832</f>
        <v>אין</v>
      </c>
      <c r="G832" s="460">
        <f>'[1]משתתפים '!H832</f>
        <v>0</v>
      </c>
    </row>
    <row r="833" spans="1:7">
      <c r="A833" s="176" t="str">
        <f>'[1]משתתפים '!B833</f>
        <v>030605133</v>
      </c>
      <c r="B833" s="463" t="str">
        <f>'[1]משתתפים '!C833</f>
        <v>יעיש שלמה</v>
      </c>
      <c r="C833" s="547">
        <f>'[1]משתתפים '!D833</f>
        <v>1947</v>
      </c>
      <c r="D833" s="547" t="str">
        <f>'[1]משתתפים '!E833</f>
        <v>רחובות</v>
      </c>
      <c r="E833" s="399" t="str">
        <f>'[1]משתתפים '!F833</f>
        <v>030605133</v>
      </c>
      <c r="F833" s="408" t="str">
        <f>'[1]משתתפים '!G833</f>
        <v>אין</v>
      </c>
      <c r="G833" s="460">
        <f>'[1]משתתפים '!H833</f>
        <v>0</v>
      </c>
    </row>
    <row r="834" spans="1:7">
      <c r="A834" s="176" t="str">
        <f>'[1]משתתפים '!B834</f>
        <v>009843889</v>
      </c>
      <c r="B834" s="463" t="str">
        <f>'[1]משתתפים '!C834</f>
        <v>כהן פנחס</v>
      </c>
      <c r="C834" s="547">
        <f>'[1]משתתפים '!D834</f>
        <v>1944</v>
      </c>
      <c r="D834" s="547" t="str">
        <f>'[1]משתתפים '!E834</f>
        <v>רחובות</v>
      </c>
      <c r="E834" s="399" t="str">
        <f>'[1]משתתפים '!F834</f>
        <v>009843889</v>
      </c>
      <c r="F834" s="408" t="str">
        <f>'[1]משתתפים '!G834</f>
        <v>אין</v>
      </c>
      <c r="G834" s="460">
        <f>'[1]משתתפים '!H834</f>
        <v>0</v>
      </c>
    </row>
    <row r="835" spans="1:7">
      <c r="A835" s="176" t="str">
        <f>'[1]משתתפים '!B835</f>
        <v>010641504</v>
      </c>
      <c r="B835" s="463" t="str">
        <f>'[1]משתתפים '!C835</f>
        <v>חיים לוי</v>
      </c>
      <c r="C835" s="547">
        <f>'[1]משתתפים '!D835</f>
        <v>1946</v>
      </c>
      <c r="D835" s="547" t="str">
        <f>'[1]משתתפים '!E835</f>
        <v>רחובות</v>
      </c>
      <c r="E835" s="399" t="str">
        <f>'[1]משתתפים '!F835</f>
        <v>010641504</v>
      </c>
      <c r="F835" s="408" t="str">
        <f>'[1]משתתפים '!G835</f>
        <v>אין</v>
      </c>
      <c r="G835" s="460">
        <f>'[1]משתתפים '!H835</f>
        <v>0</v>
      </c>
    </row>
    <row r="836" spans="1:7">
      <c r="A836" s="176" t="str">
        <f>'[1]משתתפים '!B836</f>
        <v>027343409</v>
      </c>
      <c r="B836" s="463" t="str">
        <f>'[1]משתתפים '!C836</f>
        <v>לזינגר אמנון</v>
      </c>
      <c r="C836" s="547">
        <f>'[1]משתתפים '!D836</f>
        <v>1974</v>
      </c>
      <c r="D836" s="547" t="str">
        <f>'[1]משתתפים '!E836</f>
        <v>רחובות</v>
      </c>
      <c r="E836" s="399" t="str">
        <f>'[1]משתתפים '!F836</f>
        <v>027343409</v>
      </c>
      <c r="F836" s="408" t="str">
        <f>'[1]משתתפים '!G836</f>
        <v>אין</v>
      </c>
      <c r="G836" s="460">
        <f>'[1]משתתפים '!H836</f>
        <v>0</v>
      </c>
    </row>
    <row r="837" spans="1:7">
      <c r="A837" s="176" t="str">
        <f>'[1]משתתפים '!B837</f>
        <v>052290376</v>
      </c>
      <c r="B837" s="463" t="str">
        <f>'[1]משתתפים '!C837</f>
        <v>מרום אילן</v>
      </c>
      <c r="C837" s="547">
        <f>'[1]משתתפים '!D837</f>
        <v>1951</v>
      </c>
      <c r="D837" s="547" t="str">
        <f>'[1]משתתפים '!E837</f>
        <v>רחובות</v>
      </c>
      <c r="E837" s="399" t="str">
        <f>'[1]משתתפים '!F837</f>
        <v>052290376</v>
      </c>
      <c r="F837" s="408" t="str">
        <f>'[1]משתתפים '!G837</f>
        <v>אין</v>
      </c>
      <c r="G837" s="460">
        <f>'[1]משתתפים '!H837</f>
        <v>0</v>
      </c>
    </row>
    <row r="838" spans="1:7">
      <c r="A838" s="176" t="str">
        <f>'[1]משתתפים '!B838</f>
        <v>050338755</v>
      </c>
      <c r="B838" s="463" t="str">
        <f>'[1]משתתפים '!C838</f>
        <v>משרקי דניאל</v>
      </c>
      <c r="C838" s="547">
        <f>'[1]משתתפים '!D838</f>
        <v>1950</v>
      </c>
      <c r="D838" s="547" t="str">
        <f>'[1]משתתפים '!E838</f>
        <v>רחובות</v>
      </c>
      <c r="E838" s="399" t="str">
        <f>'[1]משתתפים '!F838</f>
        <v>050338755</v>
      </c>
      <c r="F838" s="408" t="str">
        <f>'[1]משתתפים '!G838</f>
        <v>אין</v>
      </c>
      <c r="G838" s="460">
        <f>'[1]משתתפים '!H838</f>
        <v>0</v>
      </c>
    </row>
    <row r="839" spans="1:7">
      <c r="A839" s="176" t="str">
        <f>'[1]משתתפים '!B839</f>
        <v>054711676</v>
      </c>
      <c r="B839" s="463" t="str">
        <f>'[1]משתתפים '!C839</f>
        <v>עיני אורי</v>
      </c>
      <c r="C839" s="547">
        <f>'[1]משתתפים '!D839</f>
        <v>1957</v>
      </c>
      <c r="D839" s="547" t="str">
        <f>'[1]משתתפים '!E839</f>
        <v>רחובות</v>
      </c>
      <c r="E839" s="399" t="str">
        <f>'[1]משתתפים '!F839</f>
        <v>054711676</v>
      </c>
      <c r="F839" s="408" t="str">
        <f>'[1]משתתפים '!G839</f>
        <v>אין</v>
      </c>
      <c r="G839" s="460">
        <f>'[1]משתתפים '!H839</f>
        <v>0</v>
      </c>
    </row>
    <row r="840" spans="1:7">
      <c r="A840" s="176" t="str">
        <f>'[1]משתתפים '!B840</f>
        <v>005002100</v>
      </c>
      <c r="B840" s="463" t="str">
        <f>'[1]משתתפים '!C840</f>
        <v>פלד אריה</v>
      </c>
      <c r="C840" s="547">
        <f>'[1]משתתפים '!D840</f>
        <v>1944</v>
      </c>
      <c r="D840" s="547" t="str">
        <f>'[1]משתתפים '!E840</f>
        <v>רחובות</v>
      </c>
      <c r="E840" s="399" t="str">
        <f>'[1]משתתפים '!F840</f>
        <v>005002100</v>
      </c>
      <c r="F840" s="408" t="str">
        <f>'[1]משתתפים '!G840</f>
        <v>אין</v>
      </c>
      <c r="G840" s="460">
        <f>'[1]משתתפים '!H840</f>
        <v>0</v>
      </c>
    </row>
    <row r="841" spans="1:7">
      <c r="A841" s="176" t="str">
        <f>'[1]משתתפים '!B841</f>
        <v>054716683</v>
      </c>
      <c r="B841" s="463" t="str">
        <f>'[1]משתתפים '!C841</f>
        <v>עמרני רם</v>
      </c>
      <c r="C841" s="547">
        <f>'[1]משתתפים '!D841</f>
        <v>1957</v>
      </c>
      <c r="D841" s="547" t="str">
        <f>'[1]משתתפים '!E841</f>
        <v>רחובות</v>
      </c>
      <c r="E841" s="399" t="str">
        <f>'[1]משתתפים '!F841</f>
        <v>054716683</v>
      </c>
      <c r="F841" s="408" t="str">
        <f>'[1]משתתפים '!G841</f>
        <v>יש</v>
      </c>
      <c r="G841" s="460">
        <f>'[1]משתתפים '!H841</f>
        <v>44710</v>
      </c>
    </row>
    <row r="842" spans="1:7">
      <c r="A842" s="176">
        <f>'[1]משתתפים '!B842</f>
        <v>0</v>
      </c>
      <c r="B842" s="463">
        <f>'[1]משתתפים '!C842</f>
        <v>0</v>
      </c>
      <c r="C842" s="547">
        <f>'[1]משתתפים '!D842</f>
        <v>0</v>
      </c>
      <c r="D842" s="547">
        <f>'[1]משתתפים '!E842</f>
        <v>0</v>
      </c>
      <c r="E842" s="399">
        <f>'[1]משתתפים '!F842</f>
        <v>0</v>
      </c>
      <c r="F842" s="408" t="str">
        <f>'[1]משתתפים '!G842</f>
        <v>אין</v>
      </c>
      <c r="G842" s="460">
        <f>'[1]משתתפים '!H842</f>
        <v>0</v>
      </c>
    </row>
    <row r="843" spans="1:7">
      <c r="A843" s="176">
        <f>'[1]משתתפים '!B843</f>
        <v>0</v>
      </c>
      <c r="B843" s="463">
        <f>'[1]משתתפים '!C843</f>
        <v>0</v>
      </c>
      <c r="C843" s="547">
        <f>'[1]משתתפים '!D843</f>
        <v>0</v>
      </c>
      <c r="D843" s="547">
        <f>'[1]משתתפים '!E843</f>
        <v>0</v>
      </c>
      <c r="E843" s="399">
        <f>'[1]משתתפים '!F843</f>
        <v>0</v>
      </c>
      <c r="F843" s="408" t="str">
        <f>'[1]משתתפים '!G843</f>
        <v>אין</v>
      </c>
      <c r="G843" s="669">
        <f>'[1]משתתפים '!H843</f>
        <v>0</v>
      </c>
    </row>
    <row r="844" spans="1:7">
      <c r="A844" s="176">
        <f>'[1]משתתפים '!B844</f>
        <v>0</v>
      </c>
      <c r="B844" s="463">
        <f>'[1]משתתפים '!C844</f>
        <v>0</v>
      </c>
      <c r="C844" s="547">
        <f>'[1]משתתפים '!D844</f>
        <v>0</v>
      </c>
      <c r="D844" s="547">
        <f>'[1]משתתפים '!E844</f>
        <v>0</v>
      </c>
      <c r="E844" s="399">
        <f>'[1]משתתפים '!F844</f>
        <v>0</v>
      </c>
      <c r="F844" s="408" t="str">
        <f>'[1]משתתפים '!G844</f>
        <v>אין</v>
      </c>
      <c r="G844" s="669">
        <f>'[1]משתתפים '!H844</f>
        <v>0</v>
      </c>
    </row>
    <row r="845" spans="1:7">
      <c r="A845" s="176">
        <f>'[1]משתתפים '!B845</f>
        <v>0</v>
      </c>
      <c r="B845" s="463">
        <f>'[1]משתתפים '!C845</f>
        <v>0</v>
      </c>
      <c r="C845" s="547">
        <f>'[1]משתתפים '!D845</f>
        <v>0</v>
      </c>
      <c r="D845" s="547">
        <f>'[1]משתתפים '!E845</f>
        <v>0</v>
      </c>
      <c r="E845" s="399">
        <f>'[1]משתתפים '!F845</f>
        <v>0</v>
      </c>
      <c r="F845" s="413" t="str">
        <f>'[1]משתתפים '!G845</f>
        <v>אין</v>
      </c>
      <c r="G845" s="460">
        <f>'[1]משתתפים '!H845</f>
        <v>0</v>
      </c>
    </row>
    <row r="846" spans="1:7">
      <c r="A846" s="176">
        <f>'[1]משתתפים '!B846</f>
        <v>0</v>
      </c>
      <c r="B846" s="463">
        <f>'[1]משתתפים '!C846</f>
        <v>0</v>
      </c>
      <c r="C846" s="547">
        <f>'[1]משתתפים '!D846</f>
        <v>0</v>
      </c>
      <c r="D846" s="547">
        <f>'[1]משתתפים '!E846</f>
        <v>0</v>
      </c>
      <c r="E846" s="399">
        <f>'[1]משתתפים '!F846</f>
        <v>0</v>
      </c>
      <c r="F846" s="413" t="str">
        <f>'[1]משתתפים '!G846</f>
        <v>אין</v>
      </c>
      <c r="G846" s="460">
        <f>'[1]משתתפים '!H846</f>
        <v>0</v>
      </c>
    </row>
    <row r="847" spans="1:7">
      <c r="A847" s="176">
        <f>'[1]משתתפים '!B847</f>
        <v>0</v>
      </c>
      <c r="B847" s="463">
        <f>'[1]משתתפים '!C847</f>
        <v>0</v>
      </c>
      <c r="C847" s="547">
        <f>'[1]משתתפים '!D847</f>
        <v>0</v>
      </c>
      <c r="D847" s="547">
        <f>'[1]משתתפים '!E847</f>
        <v>0</v>
      </c>
      <c r="E847" s="399">
        <f>'[1]משתתפים '!F847</f>
        <v>0</v>
      </c>
      <c r="F847" s="413" t="str">
        <f>'[1]משתתפים '!G847</f>
        <v>אין</v>
      </c>
      <c r="G847" s="460">
        <f>'[1]משתתפים '!H847</f>
        <v>0</v>
      </c>
    </row>
    <row r="848" spans="1:7">
      <c r="A848" s="176">
        <f>'[1]משתתפים '!B848</f>
        <v>0</v>
      </c>
      <c r="B848" s="463">
        <f>'[1]משתתפים '!C848</f>
        <v>0</v>
      </c>
      <c r="C848" s="547">
        <f>'[1]משתתפים '!D848</f>
        <v>0</v>
      </c>
      <c r="D848" s="691">
        <f>'[1]משתתפים '!E848</f>
        <v>0</v>
      </c>
      <c r="E848" s="399">
        <f>'[1]משתתפים '!F848</f>
        <v>0</v>
      </c>
      <c r="F848" s="413" t="str">
        <f>'[1]משתתפים '!G848</f>
        <v>אין</v>
      </c>
      <c r="G848" s="669">
        <f>'[1]משתתפים '!H848</f>
        <v>0</v>
      </c>
    </row>
    <row r="849" spans="1:7">
      <c r="A849" s="176">
        <f>'[1]משתתפים '!B849</f>
        <v>0</v>
      </c>
      <c r="B849" s="463">
        <f>'[1]משתתפים '!C849</f>
        <v>0</v>
      </c>
      <c r="C849" s="547">
        <f>'[1]משתתפים '!D849</f>
        <v>0</v>
      </c>
      <c r="D849" s="691">
        <f>'[1]משתתפים '!E849</f>
        <v>0</v>
      </c>
      <c r="E849" s="399">
        <f>'[1]משתתפים '!F849</f>
        <v>0</v>
      </c>
      <c r="F849" s="413" t="str">
        <f>'[1]משתתפים '!G849</f>
        <v>אין</v>
      </c>
      <c r="G849" s="669">
        <f>'[1]משתתפים '!H849</f>
        <v>0</v>
      </c>
    </row>
    <row r="850" spans="1:7">
      <c r="A850" s="176">
        <f>'[1]משתתפים '!B850</f>
        <v>0</v>
      </c>
      <c r="B850" s="463">
        <f>'[1]משתתפים '!C850</f>
        <v>0</v>
      </c>
      <c r="C850" s="547">
        <f>'[1]משתתפים '!D850</f>
        <v>0</v>
      </c>
      <c r="D850" s="691">
        <f>'[1]משתתפים '!E850</f>
        <v>0</v>
      </c>
      <c r="E850" s="399">
        <f>'[1]משתתפים '!F850</f>
        <v>0</v>
      </c>
      <c r="F850" s="413" t="str">
        <f>'[1]משתתפים '!G850</f>
        <v>אין</v>
      </c>
      <c r="G850" s="669">
        <f>'[1]משתתפים '!H850</f>
        <v>0</v>
      </c>
    </row>
    <row r="851" spans="1:7">
      <c r="A851" s="176">
        <f>'[1]משתתפים '!B851</f>
        <v>0</v>
      </c>
      <c r="B851" s="463">
        <f>'[1]משתתפים '!C851</f>
        <v>0</v>
      </c>
      <c r="C851" s="547">
        <f>'[1]משתתפים '!D851</f>
        <v>0</v>
      </c>
      <c r="D851" s="691">
        <f>'[1]משתתפים '!E851</f>
        <v>0</v>
      </c>
      <c r="E851" s="399">
        <f>'[1]משתתפים '!F851</f>
        <v>0</v>
      </c>
      <c r="F851" s="413" t="str">
        <f>'[1]משתתפים '!G851</f>
        <v>אין</v>
      </c>
      <c r="G851" s="669">
        <f>'[1]משתתפים '!H851</f>
        <v>0</v>
      </c>
    </row>
    <row r="852" spans="1:7">
      <c r="A852" s="877" t="str">
        <f>'[1]משתתפים '!B852</f>
        <v>ת.ז</v>
      </c>
      <c r="B852" s="878" t="str">
        <f>'[1]משתתפים '!C852</f>
        <v>שם השחקן</v>
      </c>
      <c r="C852" s="879" t="str">
        <f>'[1]משתתפים '!D852</f>
        <v>ת. לידה</v>
      </c>
      <c r="D852" s="880" t="str">
        <f>'[1]משתתפים '!E852</f>
        <v>מועדון</v>
      </c>
      <c r="E852" s="879" t="str">
        <f>'[1]משתתפים '!F852</f>
        <v>ת.ז</v>
      </c>
      <c r="F852" s="505" t="str">
        <f>'[1]משתתפים '!G852</f>
        <v>א. רפואי</v>
      </c>
      <c r="G852" s="876" t="str">
        <f>'[1]משתתפים '!H852</f>
        <v>ת. אישור</v>
      </c>
    </row>
    <row r="853" spans="1:7">
      <c r="A853" s="176" t="str">
        <f>'[1]משתתפים '!B853</f>
        <v>333603819</v>
      </c>
      <c r="B853" s="463" t="str">
        <f>'[1]משתתפים '!C853</f>
        <v>בירר פלג</v>
      </c>
      <c r="C853" s="547">
        <f>'[1]משתתפים '!D853</f>
        <v>2010</v>
      </c>
      <c r="D853" s="691" t="str">
        <f>'[1]משתתפים '!E853</f>
        <v>שוהם ד.צ</v>
      </c>
      <c r="E853" s="399" t="str">
        <f>'[1]משתתפים '!F853</f>
        <v>333603819</v>
      </c>
      <c r="F853" s="413" t="str">
        <f>'[1]משתתפים '!G853</f>
        <v>יש</v>
      </c>
      <c r="G853" s="669">
        <f>'[1]משתתפים '!H853</f>
        <v>45158</v>
      </c>
    </row>
    <row r="854" spans="1:7">
      <c r="A854" s="176" t="str">
        <f>'[1]משתתפים '!B854</f>
        <v>029082740</v>
      </c>
      <c r="B854" s="463" t="str">
        <f>'[1]משתתפים '!C854</f>
        <v>גיבר אילן</v>
      </c>
      <c r="C854" s="547">
        <f>'[1]משתתפים '!D854</f>
        <v>1972</v>
      </c>
      <c r="D854" s="691" t="str">
        <f>'[1]משתתפים '!E854</f>
        <v>שוהם</v>
      </c>
      <c r="E854" s="399" t="str">
        <f>'[1]משתתפים '!F854</f>
        <v>029082740</v>
      </c>
      <c r="F854" s="413" t="str">
        <f>'[1]משתתפים '!G854</f>
        <v>אין</v>
      </c>
      <c r="G854" s="669">
        <f>'[1]משתתפים '!H854</f>
        <v>0</v>
      </c>
    </row>
    <row r="855" spans="1:7">
      <c r="A855" s="176" t="str">
        <f>'[1]משתתפים '!B855</f>
        <v>325702454</v>
      </c>
      <c r="B855" s="463" t="str">
        <f>'[1]משתתפים '!C855</f>
        <v>גיבר אריאל</v>
      </c>
      <c r="C855" s="547">
        <f>'[1]משתתפים '!D855</f>
        <v>2003</v>
      </c>
      <c r="D855" s="691" t="str">
        <f>'[1]משתתפים '!E855</f>
        <v>שוהם ד.צ</v>
      </c>
      <c r="E855" s="399" t="str">
        <f>'[1]משתתפים '!F855</f>
        <v>325702454</v>
      </c>
      <c r="F855" s="413" t="str">
        <f>'[1]משתתפים '!G855</f>
        <v>אין</v>
      </c>
      <c r="G855" s="669">
        <f>'[1]משתתפים '!H855</f>
        <v>0</v>
      </c>
    </row>
    <row r="856" spans="1:7">
      <c r="A856" s="176" t="str">
        <f>'[1]משתתפים '!B856</f>
        <v>218966646</v>
      </c>
      <c r="B856" s="463" t="str">
        <f>'[1]משתתפים '!C856</f>
        <v>גרשון גלעד</v>
      </c>
      <c r="C856" s="547">
        <f>'[1]משתתפים '!D856</f>
        <v>2010</v>
      </c>
      <c r="D856" s="691" t="str">
        <f>'[1]משתתפים '!E856</f>
        <v>שוהם ד.צ</v>
      </c>
      <c r="E856" s="399" t="str">
        <f>'[1]משתתפים '!F856</f>
        <v>218966646</v>
      </c>
      <c r="F856" s="413" t="str">
        <f>'[1]משתתפים '!G856</f>
        <v>אין</v>
      </c>
      <c r="G856" s="669">
        <f>'[1]משתתפים '!H856</f>
        <v>0</v>
      </c>
    </row>
    <row r="857" spans="1:7">
      <c r="A857" s="176" t="str">
        <f>'[1]משתתפים '!B857</f>
        <v>064341373</v>
      </c>
      <c r="B857" s="463" t="str">
        <f>'[1]משתתפים '!C857</f>
        <v>להט משה</v>
      </c>
      <c r="C857" s="547">
        <f>'[1]משתתפים '!D857</f>
        <v>1947</v>
      </c>
      <c r="D857" s="691" t="str">
        <f>'[1]משתתפים '!E857</f>
        <v>שוהם</v>
      </c>
      <c r="E857" s="399" t="str">
        <f>'[1]משתתפים '!F857</f>
        <v>064341373</v>
      </c>
      <c r="F857" s="413" t="str">
        <f>'[1]משתתפים '!G857</f>
        <v>אין</v>
      </c>
      <c r="G857" s="669">
        <f>'[1]משתתפים '!H857</f>
        <v>0</v>
      </c>
    </row>
    <row r="858" spans="1:7">
      <c r="A858" s="176" t="str">
        <f>'[1]משתתפים '!B858</f>
        <v>331787655</v>
      </c>
      <c r="B858" s="463" t="str">
        <f>'[1]משתתפים '!C858</f>
        <v>פז אורי</v>
      </c>
      <c r="C858" s="547">
        <f>'[1]משתתפים '!D858</f>
        <v>2009</v>
      </c>
      <c r="D858" s="691" t="str">
        <f>'[1]משתתפים '!E858</f>
        <v>שוהם ד.צ</v>
      </c>
      <c r="E858" s="399" t="str">
        <f>'[1]משתתפים '!F858</f>
        <v>331787655</v>
      </c>
      <c r="F858" s="413" t="str">
        <f>'[1]משתתפים '!G858</f>
        <v>אין</v>
      </c>
      <c r="G858" s="669">
        <f>'[1]משתתפים '!H858</f>
        <v>0</v>
      </c>
    </row>
    <row r="859" spans="1:7">
      <c r="A859" s="176" t="str">
        <f>'[1]משתתפים '!B859</f>
        <v>220398838</v>
      </c>
      <c r="B859" s="463" t="str">
        <f>'[1]משתתפים '!C859</f>
        <v>פישמן אלון</v>
      </c>
      <c r="C859" s="547">
        <f>'[1]משתתפים '!D859</f>
        <v>2011</v>
      </c>
      <c r="D859" s="691" t="str">
        <f>'[1]משתתפים '!E859</f>
        <v>שוהם ד.צ</v>
      </c>
      <c r="E859" s="399" t="str">
        <f>'[1]משתתפים '!F859</f>
        <v>220398838</v>
      </c>
      <c r="F859" s="413" t="str">
        <f>'[1]משתתפים '!G859</f>
        <v>אין</v>
      </c>
      <c r="G859" s="669">
        <f>'[1]משתתפים '!H859</f>
        <v>0</v>
      </c>
    </row>
    <row r="860" spans="1:7">
      <c r="A860" s="176">
        <f>'[1]משתתפים '!B860</f>
        <v>0</v>
      </c>
      <c r="B860" s="463">
        <f>'[1]משתתפים '!C860</f>
        <v>0</v>
      </c>
      <c r="C860" s="547">
        <f>'[1]משתתפים '!D860</f>
        <v>0</v>
      </c>
      <c r="D860" s="691">
        <f>'[1]משתתפים '!E860</f>
        <v>0</v>
      </c>
      <c r="E860" s="399">
        <f>'[1]משתתפים '!F860</f>
        <v>0</v>
      </c>
      <c r="F860" s="413">
        <f>'[1]משתתפים '!G860</f>
        <v>0</v>
      </c>
      <c r="G860" s="669">
        <f>'[1]משתתפים '!H860</f>
        <v>0</v>
      </c>
    </row>
    <row r="861" spans="1:7">
      <c r="A861" s="176">
        <f>'[1]משתתפים '!B861</f>
        <v>0</v>
      </c>
      <c r="B861" s="463">
        <f>'[1]משתתפים '!C861</f>
        <v>0</v>
      </c>
      <c r="C861" s="547">
        <f>'[1]משתתפים '!D861</f>
        <v>0</v>
      </c>
      <c r="D861" s="691">
        <f>'[1]משתתפים '!E861</f>
        <v>0</v>
      </c>
      <c r="E861" s="399">
        <f>'[1]משתתפים '!F861</f>
        <v>0</v>
      </c>
      <c r="F861" s="413">
        <f>'[1]משתתפים '!G861</f>
        <v>0</v>
      </c>
      <c r="G861" s="669">
        <f>'[1]משתתפים '!H861</f>
        <v>0</v>
      </c>
    </row>
    <row r="862" spans="1:7">
      <c r="A862" s="176">
        <f>'[1]משתתפים '!B862</f>
        <v>0</v>
      </c>
      <c r="B862" s="463">
        <f>'[1]משתתפים '!C862</f>
        <v>0</v>
      </c>
      <c r="C862" s="547">
        <f>'[1]משתתפים '!D862</f>
        <v>0</v>
      </c>
      <c r="D862" s="691">
        <f>'[1]משתתפים '!E862</f>
        <v>0</v>
      </c>
      <c r="E862" s="399">
        <f>'[1]משתתפים '!F862</f>
        <v>0</v>
      </c>
      <c r="F862" s="413">
        <f>'[1]משתתפים '!G862</f>
        <v>0</v>
      </c>
      <c r="G862" s="669">
        <f>'[1]משתתפים '!H862</f>
        <v>0</v>
      </c>
    </row>
    <row r="863" spans="1:7">
      <c r="A863" s="176">
        <f>'[1]משתתפים '!B863</f>
        <v>0</v>
      </c>
      <c r="B863" s="463">
        <f>'[1]משתתפים '!C863</f>
        <v>0</v>
      </c>
      <c r="C863" s="547">
        <f>'[1]משתתפים '!D863</f>
        <v>0</v>
      </c>
      <c r="D863" s="691">
        <f>'[1]משתתפים '!E863</f>
        <v>0</v>
      </c>
      <c r="E863" s="399">
        <f>'[1]משתתפים '!F863</f>
        <v>0</v>
      </c>
      <c r="F863" s="413">
        <f>'[1]משתתפים '!G863</f>
        <v>0</v>
      </c>
      <c r="G863" s="669">
        <f>'[1]משתתפים '!H863</f>
        <v>0</v>
      </c>
    </row>
    <row r="864" spans="1:7">
      <c r="A864" s="176">
        <f>'[1]משתתפים '!B864</f>
        <v>0</v>
      </c>
      <c r="B864" s="463">
        <f>'[1]משתתפים '!C864</f>
        <v>0</v>
      </c>
      <c r="C864" s="547">
        <f>'[1]משתתפים '!D864</f>
        <v>0</v>
      </c>
      <c r="D864" s="691">
        <f>'[1]משתתפים '!E864</f>
        <v>0</v>
      </c>
      <c r="E864" s="399">
        <f>'[1]משתתפים '!F864</f>
        <v>0</v>
      </c>
      <c r="F864" s="413">
        <f>'[1]משתתפים '!G864</f>
        <v>0</v>
      </c>
      <c r="G864" s="669">
        <f>'[1]משתתפים '!H864</f>
        <v>0</v>
      </c>
    </row>
    <row r="865" spans="1:7">
      <c r="A865" s="547">
        <f>'[1]משתתפים '!B865</f>
        <v>0</v>
      </c>
      <c r="B865" s="463">
        <f>'[1]משתתפים '!C865</f>
        <v>0</v>
      </c>
      <c r="C865" s="547">
        <f>'[1]משתתפים '!D865</f>
        <v>0</v>
      </c>
      <c r="D865" s="691">
        <f>'[1]משתתפים '!E865</f>
        <v>0</v>
      </c>
      <c r="E865" s="399">
        <f>'[1]משתתפים '!F865</f>
        <v>0</v>
      </c>
      <c r="F865" s="413">
        <f>'[1]משתתפים '!G865</f>
        <v>0</v>
      </c>
      <c r="G865" s="669">
        <f>'[1]משתתפים '!H865</f>
        <v>0</v>
      </c>
    </row>
    <row r="866" spans="1:7">
      <c r="A866" s="547">
        <f>'[1]משתתפים '!B866</f>
        <v>0</v>
      </c>
      <c r="B866" s="463">
        <f>'[1]משתתפים '!C866</f>
        <v>0</v>
      </c>
      <c r="C866" s="547">
        <f>'[1]משתתפים '!D866</f>
        <v>0</v>
      </c>
      <c r="D866" s="691">
        <f>'[1]משתתפים '!E866</f>
        <v>0</v>
      </c>
      <c r="E866" s="399">
        <f>'[1]משתתפים '!F866</f>
        <v>0</v>
      </c>
      <c r="F866" s="413">
        <f>'[1]משתתפים '!G866</f>
        <v>0</v>
      </c>
      <c r="G866" s="669">
        <f>'[1]משתתפים '!H866</f>
        <v>0</v>
      </c>
    </row>
    <row r="867" spans="1:7">
      <c r="A867" s="547">
        <f>'[1]משתתפים '!B867</f>
        <v>0</v>
      </c>
      <c r="B867" s="463">
        <f>'[1]משתתפים '!C867</f>
        <v>0</v>
      </c>
      <c r="C867" s="547">
        <f>'[1]משתתפים '!D867</f>
        <v>0</v>
      </c>
      <c r="D867" s="691">
        <f>'[1]משתתפים '!E867</f>
        <v>0</v>
      </c>
      <c r="E867" s="399">
        <f>'[1]משתתפים '!F867</f>
        <v>0</v>
      </c>
      <c r="F867" s="413">
        <f>'[1]משתתפים '!G867</f>
        <v>0</v>
      </c>
      <c r="G867" s="669">
        <f>'[1]משתתפים '!H867</f>
        <v>0</v>
      </c>
    </row>
    <row r="868" spans="1:7">
      <c r="A868" s="547">
        <f>'[1]משתתפים '!B868</f>
        <v>0</v>
      </c>
      <c r="B868" s="463">
        <f>'[1]משתתפים '!C868</f>
        <v>0</v>
      </c>
      <c r="C868" s="547">
        <f>'[1]משתתפים '!D868</f>
        <v>0</v>
      </c>
      <c r="D868" s="691">
        <f>'[1]משתתפים '!E868</f>
        <v>0</v>
      </c>
      <c r="E868" s="399">
        <f>'[1]משתתפים '!F868</f>
        <v>0</v>
      </c>
      <c r="F868" s="413">
        <f>'[1]משתתפים '!G868</f>
        <v>0</v>
      </c>
      <c r="G868" s="669">
        <f>'[1]משתתפים '!H868</f>
        <v>0</v>
      </c>
    </row>
    <row r="869" spans="1:7">
      <c r="A869" s="547">
        <f>'[1]משתתפים '!B869</f>
        <v>0</v>
      </c>
      <c r="B869" s="463">
        <f>'[1]משתתפים '!C869</f>
        <v>0</v>
      </c>
      <c r="C869" s="547">
        <f>'[1]משתתפים '!D869</f>
        <v>0</v>
      </c>
      <c r="D869" s="691">
        <f>'[1]משתתפים '!E869</f>
        <v>0</v>
      </c>
      <c r="E869" s="399">
        <f>'[1]משתתפים '!F869</f>
        <v>0</v>
      </c>
      <c r="F869" s="413">
        <f>'[1]משתתפים '!G869</f>
        <v>0</v>
      </c>
      <c r="G869" s="669">
        <f>'[1]משתתפים '!H869</f>
        <v>0</v>
      </c>
    </row>
    <row r="870" spans="1:7">
      <c r="A870" s="879" t="str">
        <f>'[1]משתתפים '!B870</f>
        <v>ת.ז</v>
      </c>
      <c r="B870" s="878" t="str">
        <f>'[1]משתתפים '!C870</f>
        <v>שם השחקן</v>
      </c>
      <c r="C870" s="879" t="str">
        <f>'[1]משתתפים '!D870</f>
        <v>ת. לידה</v>
      </c>
      <c r="D870" s="880" t="str">
        <f>'[1]משתתפים '!E870</f>
        <v>מועדון</v>
      </c>
      <c r="E870" s="879" t="str">
        <f>'[1]משתתפים '!F870</f>
        <v>ת.ז</v>
      </c>
      <c r="F870" s="505" t="str">
        <f>'[1]משתתפים '!G870</f>
        <v>א. רפואי</v>
      </c>
      <c r="G870" s="876" t="str">
        <f>'[1]משתתפים '!H870</f>
        <v>ת. אישור</v>
      </c>
    </row>
    <row r="871" spans="1:7">
      <c r="A871" s="547" t="str">
        <f>'[1]משתתפים '!B871</f>
        <v>052754405</v>
      </c>
      <c r="B871" s="463" t="str">
        <f>'[1]משתתפים '!C871</f>
        <v>אדלר נחום</v>
      </c>
      <c r="C871" s="547">
        <f>'[1]משתתפים '!D871</f>
        <v>1954</v>
      </c>
      <c r="D871" s="691" t="str">
        <f>'[1]משתתפים '!E871</f>
        <v>תל אביב</v>
      </c>
      <c r="E871" s="399" t="str">
        <f>'[1]משתתפים '!F871</f>
        <v>052754405</v>
      </c>
      <c r="F871" s="413" t="str">
        <f>'[1]משתתפים '!G871</f>
        <v>יש</v>
      </c>
      <c r="G871" s="669">
        <f>'[1]משתתפים '!H871</f>
        <v>43692</v>
      </c>
    </row>
    <row r="872" spans="1:7">
      <c r="A872" s="547" t="str">
        <f>'[1]משתתפים '!B872</f>
        <v>050700764</v>
      </c>
      <c r="B872" s="463" t="str">
        <f>'[1]משתתפים '!C872</f>
        <v>אחיטוב פנינה</v>
      </c>
      <c r="C872" s="547">
        <f>'[1]משתתפים '!D872</f>
        <v>1951</v>
      </c>
      <c r="D872" s="691" t="str">
        <f>'[1]משתתפים '!E872</f>
        <v>תל אביב</v>
      </c>
      <c r="E872" s="399" t="str">
        <f>'[1]משתתפים '!F872</f>
        <v>050700764</v>
      </c>
      <c r="F872" s="413" t="str">
        <f>'[1]משתתפים '!G872</f>
        <v>אין</v>
      </c>
      <c r="G872" s="669">
        <f>'[1]משתתפים '!H872</f>
        <v>0</v>
      </c>
    </row>
    <row r="873" spans="1:7">
      <c r="A873" s="547" t="str">
        <f>'[1]משתתפים '!B873</f>
        <v>200433290</v>
      </c>
      <c r="B873" s="463" t="str">
        <f>'[1]משתתפים '!C873</f>
        <v>אלנר חרות רוני</v>
      </c>
      <c r="C873" s="547" t="str">
        <f>'[1]משתתפים '!D873</f>
        <v>1988</v>
      </c>
      <c r="D873" s="691" t="str">
        <f>'[1]משתתפים '!E873</f>
        <v>תל אביב</v>
      </c>
      <c r="E873" s="399" t="str">
        <f>'[1]משתתפים '!F873</f>
        <v>200433290</v>
      </c>
      <c r="F873" s="413" t="str">
        <f>'[1]משתתפים '!G873</f>
        <v>אין</v>
      </c>
      <c r="G873" s="669">
        <f>'[1]משתתפים '!H873</f>
        <v>0</v>
      </c>
    </row>
    <row r="874" spans="1:7">
      <c r="A874" s="547" t="str">
        <f>'[1]משתתפים '!B874</f>
        <v>003818424</v>
      </c>
      <c r="B874" s="463" t="str">
        <f>'[1]משתתפים '!C874</f>
        <v>בן גרא אהוד</v>
      </c>
      <c r="C874" s="547">
        <f>'[1]משתתפים '!D874</f>
        <v>1949</v>
      </c>
      <c r="D874" s="691" t="str">
        <f>'[1]משתתפים '!E874</f>
        <v>תל אביב</v>
      </c>
      <c r="E874" s="399" t="str">
        <f>'[1]משתתפים '!F874</f>
        <v>003818424</v>
      </c>
      <c r="F874" s="413" t="str">
        <f>'[1]משתתפים '!G874</f>
        <v>אין</v>
      </c>
      <c r="G874" s="669">
        <f>'[1]משתתפים '!H874</f>
        <v>0</v>
      </c>
    </row>
    <row r="875" spans="1:7">
      <c r="A875" s="547" t="str">
        <f>'[1]משתתפים '!B875</f>
        <v>008367989</v>
      </c>
      <c r="B875" s="463" t="str">
        <f>'[1]משתתפים '!C875</f>
        <v>דגן אסתר</v>
      </c>
      <c r="C875" s="547">
        <f>'[1]משתתפים '!D875</f>
        <v>1949</v>
      </c>
      <c r="D875" s="691" t="str">
        <f>'[1]משתתפים '!E875</f>
        <v>תל אביב</v>
      </c>
      <c r="E875" s="399" t="str">
        <f>'[1]משתתפים '!F875</f>
        <v>008367989</v>
      </c>
      <c r="F875" s="413" t="str">
        <f>'[1]משתתפים '!G875</f>
        <v>אין</v>
      </c>
      <c r="G875" s="669">
        <f>'[1]משתתפים '!H875</f>
        <v>0</v>
      </c>
    </row>
    <row r="876" spans="1:7">
      <c r="A876" s="547" t="str">
        <f>'[1]משתתפים '!B876</f>
        <v>042919084</v>
      </c>
      <c r="B876" s="463" t="str">
        <f>'[1]משתתפים '!C876</f>
        <v>דקל שאול</v>
      </c>
      <c r="C876" s="547">
        <f>'[1]משתתפים '!D876</f>
        <v>1943</v>
      </c>
      <c r="D876" s="691" t="str">
        <f>'[1]משתתפים '!E876</f>
        <v>תל אביב</v>
      </c>
      <c r="E876" s="399" t="str">
        <f>'[1]משתתפים '!F876</f>
        <v>042919084</v>
      </c>
      <c r="F876" s="413" t="str">
        <f>'[1]משתתפים '!G876</f>
        <v>אין</v>
      </c>
      <c r="G876" s="669">
        <f>'[1]משתתפים '!H876</f>
        <v>0</v>
      </c>
    </row>
    <row r="877" spans="1:7">
      <c r="A877" s="547" t="str">
        <f>'[1]משתתפים '!B877</f>
        <v>031442809</v>
      </c>
      <c r="B877" s="463" t="str">
        <f>'[1]משתתפים '!C877</f>
        <v>הכספי רביב</v>
      </c>
      <c r="C877" s="547">
        <f>'[1]משתתפים '!D877</f>
        <v>1978</v>
      </c>
      <c r="D877" s="691" t="str">
        <f>'[1]משתתפים '!E877</f>
        <v>תל אביב</v>
      </c>
      <c r="E877" s="399" t="str">
        <f>'[1]משתתפים '!F877</f>
        <v>031442809</v>
      </c>
      <c r="F877" s="413" t="str">
        <f>'[1]משתתפים '!G877</f>
        <v>אין</v>
      </c>
      <c r="G877" s="669">
        <f>'[1]משתתפים '!H877</f>
        <v>0</v>
      </c>
    </row>
    <row r="878" spans="1:7">
      <c r="A878" s="547" t="str">
        <f>'[1]משתתפים '!B878</f>
        <v>058891581</v>
      </c>
      <c r="B878" s="463" t="str">
        <f>'[1]משתתפים '!C878</f>
        <v>הרשקוביץ אבשלום</v>
      </c>
      <c r="C878" s="547">
        <f>'[1]משתתפים '!D878</f>
        <v>1964</v>
      </c>
      <c r="D878" s="691" t="str">
        <f>'[1]משתתפים '!E878</f>
        <v>תל אביב</v>
      </c>
      <c r="E878" s="399" t="str">
        <f>'[1]משתתפים '!F878</f>
        <v>058891581</v>
      </c>
      <c r="F878" s="413" t="str">
        <f>'[1]משתתפים '!G878</f>
        <v>אין</v>
      </c>
      <c r="G878" s="669">
        <f>'[1]משתתפים '!H878</f>
        <v>0</v>
      </c>
    </row>
    <row r="879" spans="1:7">
      <c r="A879" s="547" t="str">
        <f>'[1]משתתפים '!B879</f>
        <v>000022962</v>
      </c>
      <c r="B879" s="463" t="str">
        <f>'[1]משתתפים '!C879</f>
        <v>ורד אלכס</v>
      </c>
      <c r="C879" s="547">
        <f>'[1]משתתפים '!D879</f>
        <v>1949</v>
      </c>
      <c r="D879" s="691" t="str">
        <f>'[1]משתתפים '!E879</f>
        <v>תל אביב</v>
      </c>
      <c r="E879" s="399" t="str">
        <f>'[1]משתתפים '!F879</f>
        <v>000022962</v>
      </c>
      <c r="F879" s="413" t="str">
        <f>'[1]משתתפים '!G879</f>
        <v>אין</v>
      </c>
      <c r="G879" s="669">
        <f>'[1]משתתפים '!H879</f>
        <v>0</v>
      </c>
    </row>
    <row r="880" spans="1:7">
      <c r="A880" s="547" t="str">
        <f>'[1]משתתפים '!B880</f>
        <v>054633508</v>
      </c>
      <c r="B880" s="463" t="str">
        <f>'[1]משתתפים '!C880</f>
        <v>חזן אבי</v>
      </c>
      <c r="C880" s="547">
        <f>'[1]משתתפים '!D880</f>
        <v>1957</v>
      </c>
      <c r="D880" s="691" t="str">
        <f>'[1]משתתפים '!E880</f>
        <v>תל אביב</v>
      </c>
      <c r="E880" s="399" t="str">
        <f>'[1]משתתפים '!F880</f>
        <v>054633508</v>
      </c>
      <c r="F880" s="413" t="str">
        <f>'[1]משתתפים '!G880</f>
        <v>אין</v>
      </c>
      <c r="G880" s="669">
        <f>'[1]משתתפים '!H880</f>
        <v>0</v>
      </c>
    </row>
    <row r="881" spans="1:15">
      <c r="A881" s="547" t="str">
        <f>'[1]משתתפים '!B881</f>
        <v>054892054</v>
      </c>
      <c r="B881" s="463" t="str">
        <f>'[1]משתתפים '!C881</f>
        <v>חי אברהם</v>
      </c>
      <c r="C881" s="547">
        <f>'[1]משתתפים '!D881</f>
        <v>1957</v>
      </c>
      <c r="D881" s="691" t="str">
        <f>'[1]משתתפים '!E881</f>
        <v>תל אביב</v>
      </c>
      <c r="E881" s="399" t="str">
        <f>'[1]משתתפים '!F881</f>
        <v>054892054</v>
      </c>
      <c r="F881" s="413" t="str">
        <f>'[1]משתתפים '!G881</f>
        <v>אין</v>
      </c>
      <c r="G881" s="669">
        <f>'[1]משתתפים '!H881</f>
        <v>0</v>
      </c>
    </row>
    <row r="882" spans="1:15">
      <c r="A882" s="547" t="str">
        <f>'[1]משתתפים '!B882</f>
        <v>055109094</v>
      </c>
      <c r="B882" s="463" t="str">
        <f>'[1]משתתפים '!C882</f>
        <v>יוסף זוהר</v>
      </c>
      <c r="C882" s="547">
        <f>'[1]משתתפים '!D882</f>
        <v>1958</v>
      </c>
      <c r="D882" s="691" t="str">
        <f>'[1]משתתפים '!E882</f>
        <v>תל אביב</v>
      </c>
      <c r="E882" s="399" t="str">
        <f>'[1]משתתפים '!F882</f>
        <v>055109094</v>
      </c>
      <c r="F882" s="413" t="str">
        <f>'[1]משתתפים '!G882</f>
        <v>אין</v>
      </c>
      <c r="G882" s="669">
        <f>'[1]משתתפים '!H882</f>
        <v>0</v>
      </c>
    </row>
    <row r="883" spans="1:15">
      <c r="A883" s="547" t="str">
        <f>'[1]משתתפים '!B883</f>
        <v>060517810</v>
      </c>
      <c r="B883" s="463" t="str">
        <f>'[1]משתתפים '!C883</f>
        <v>ימיני הילה</v>
      </c>
      <c r="C883" s="547">
        <f>'[1]משתתפים '!D883</f>
        <v>1982</v>
      </c>
      <c r="D883" s="691" t="str">
        <f>'[1]משתתפים '!E883</f>
        <v>תל אביב</v>
      </c>
      <c r="E883" s="399" t="str">
        <f>'[1]משתתפים '!F883</f>
        <v>060517810</v>
      </c>
      <c r="F883" s="413" t="str">
        <f>'[1]משתתפים '!G883</f>
        <v>יש</v>
      </c>
      <c r="G883" s="669">
        <f>'[1]משתתפים '!H883</f>
        <v>43692</v>
      </c>
    </row>
    <row r="884" spans="1:15">
      <c r="A884" s="547" t="str">
        <f>'[1]משתתפים '!B884</f>
        <v>040036147</v>
      </c>
      <c r="B884" s="463" t="str">
        <f>'[1]משתתפים '!C884</f>
        <v>ימיני יניב</v>
      </c>
      <c r="C884" s="547">
        <f>'[1]משתתפים '!D884</f>
        <v>1981</v>
      </c>
      <c r="D884" s="691" t="str">
        <f>'[1]משתתפים '!E884</f>
        <v>תל אביב</v>
      </c>
      <c r="E884" s="399" t="str">
        <f>'[1]משתתפים '!F884</f>
        <v>040036147</v>
      </c>
      <c r="F884" s="413" t="str">
        <f>'[1]משתתפים '!G884</f>
        <v>אין</v>
      </c>
      <c r="G884" s="669">
        <f>'[1]משתתפים '!H884</f>
        <v>0</v>
      </c>
    </row>
    <row r="885" spans="1:15">
      <c r="A885" s="547" t="str">
        <f>'[1]משתתפים '!B885</f>
        <v>052105517</v>
      </c>
      <c r="B885" s="463" t="str">
        <f>'[1]משתתפים '!C885</f>
        <v>ימיני פנינה</v>
      </c>
      <c r="C885" s="547">
        <f>'[1]משתתפים '!D885</f>
        <v>1953</v>
      </c>
      <c r="D885" s="691" t="str">
        <f>'[1]משתתפים '!E885</f>
        <v>תל אביב</v>
      </c>
      <c r="E885" s="399" t="str">
        <f>'[1]משתתפים '!F885</f>
        <v>052105517</v>
      </c>
      <c r="F885" s="413" t="str">
        <f>'[1]משתתפים '!G885</f>
        <v>אין</v>
      </c>
      <c r="G885" s="669">
        <f>'[1]משתתפים '!H885</f>
        <v>0</v>
      </c>
    </row>
    <row r="886" spans="1:15">
      <c r="A886" s="547" t="str">
        <f>'[1]משתתפים '!B886</f>
        <v>062807839</v>
      </c>
      <c r="B886" s="463" t="str">
        <f>'[1]משתתפים '!C886</f>
        <v>כהן- אלורו מיכאל</v>
      </c>
      <c r="C886" s="547">
        <f>'[1]משתתפים '!D886</f>
        <v>1947</v>
      </c>
      <c r="D886" s="691" t="str">
        <f>'[1]משתתפים '!E886</f>
        <v>תל אביב</v>
      </c>
      <c r="E886" s="399" t="str">
        <f>'[1]משתתפים '!F886</f>
        <v>062807839</v>
      </c>
      <c r="F886" s="413" t="str">
        <f>'[1]משתתפים '!G886</f>
        <v>אין</v>
      </c>
      <c r="G886" s="669">
        <f>'[1]משתתפים '!H886</f>
        <v>0</v>
      </c>
      <c r="I886" s="458"/>
      <c r="J886" s="693"/>
      <c r="K886" s="693"/>
      <c r="L886" s="458"/>
      <c r="M886" s="459"/>
      <c r="N886" s="458"/>
      <c r="O886" s="459"/>
    </row>
    <row r="887" spans="1:15">
      <c r="A887" s="547" t="str">
        <f>'[1]משתתפים '!B887</f>
        <v>067170381</v>
      </c>
      <c r="B887" s="463" t="str">
        <f>'[1]משתתפים '!C887</f>
        <v>מולכו מריו</v>
      </c>
      <c r="C887" s="547">
        <f>'[1]משתתפים '!D887</f>
        <v>1954</v>
      </c>
      <c r="D887" s="691" t="str">
        <f>'[1]משתתפים '!E887</f>
        <v>תל אביב</v>
      </c>
      <c r="E887" s="399" t="str">
        <f>'[1]משתתפים '!F887</f>
        <v>067170381</v>
      </c>
      <c r="F887" s="413" t="str">
        <f>'[1]משתתפים '!G887</f>
        <v>אין</v>
      </c>
      <c r="G887" s="669">
        <f>'[1]משתתפים '!H887</f>
        <v>0</v>
      </c>
    </row>
    <row r="888" spans="1:15">
      <c r="A888" s="547" t="str">
        <f>'[1]משתתפים '!B888</f>
        <v>069072692</v>
      </c>
      <c r="B888" s="463" t="str">
        <f>'[1]משתתפים '!C888</f>
        <v>סיבוני מרק</v>
      </c>
      <c r="C888" s="547">
        <f>'[1]משתתפים '!D888</f>
        <v>1934</v>
      </c>
      <c r="D888" s="691" t="str">
        <f>'[1]משתתפים '!E888</f>
        <v>תל אביב</v>
      </c>
      <c r="E888" s="399" t="str">
        <f>'[1]משתתפים '!F888</f>
        <v>069072692</v>
      </c>
      <c r="F888" s="413" t="str">
        <f>'[1]משתתפים '!G888</f>
        <v>אין</v>
      </c>
      <c r="G888" s="669">
        <f>'[1]משתתפים '!H888</f>
        <v>0</v>
      </c>
    </row>
    <row r="889" spans="1:15">
      <c r="A889" s="547" t="str">
        <f>'[1]משתתפים '!B889</f>
        <v>067809517</v>
      </c>
      <c r="B889" s="463" t="str">
        <f>'[1]משתתפים '!C889</f>
        <v>סמדג'ה אברהם</v>
      </c>
      <c r="C889" s="547">
        <f>'[1]משתתפים '!D889</f>
        <v>1942</v>
      </c>
      <c r="D889" s="691" t="str">
        <f>'[1]משתתפים '!E889</f>
        <v>תל אביב</v>
      </c>
      <c r="E889" s="399" t="str">
        <f>'[1]משתתפים '!F889</f>
        <v>067809517</v>
      </c>
      <c r="F889" s="413" t="str">
        <f>'[1]משתתפים '!G889</f>
        <v>אין</v>
      </c>
      <c r="G889" s="669">
        <f>'[1]משתתפים '!H889</f>
        <v>0</v>
      </c>
    </row>
    <row r="890" spans="1:15">
      <c r="A890" s="547" t="str">
        <f>'[1]משתתפים '!B890</f>
        <v>2149599</v>
      </c>
      <c r="B890" s="463" t="str">
        <f>'[1]משתתפים '!C890</f>
        <v>פלג יעקב</v>
      </c>
      <c r="C890" s="547">
        <f>'[1]משתתפים '!D890</f>
        <v>1947</v>
      </c>
      <c r="D890" s="691" t="str">
        <f>'[1]משתתפים '!E890</f>
        <v>תל אביב</v>
      </c>
      <c r="E890" s="399" t="str">
        <f>'[1]משתתפים '!F890</f>
        <v>2149599</v>
      </c>
      <c r="F890" s="413" t="str">
        <f>'[1]משתתפים '!G890</f>
        <v>אין</v>
      </c>
      <c r="G890" s="669">
        <f>'[1]משתתפים '!H890</f>
        <v>0</v>
      </c>
    </row>
    <row r="891" spans="1:15">
      <c r="A891" s="547" t="str">
        <f>'[1]משתתפים '!B891</f>
        <v>003847191</v>
      </c>
      <c r="B891" s="463" t="str">
        <f>'[1]משתתפים '!C891</f>
        <v>קורדובה עמיאל</v>
      </c>
      <c r="C891" s="547">
        <f>'[1]משתתפים '!D891</f>
        <v>1947</v>
      </c>
      <c r="D891" s="691" t="str">
        <f>'[1]משתתפים '!E891</f>
        <v>תל אביב</v>
      </c>
      <c r="E891" s="399" t="str">
        <f>'[1]משתתפים '!F891</f>
        <v>003847191</v>
      </c>
      <c r="F891" s="413" t="str">
        <f>'[1]משתתפים '!G891</f>
        <v>אין</v>
      </c>
      <c r="G891" s="669">
        <f>'[1]משתתפים '!H891</f>
        <v>0</v>
      </c>
    </row>
    <row r="892" spans="1:15">
      <c r="A892" s="547" t="str">
        <f>'[1]משתתפים '!B892</f>
        <v>301799359</v>
      </c>
      <c r="B892" s="463" t="str">
        <f>'[1]משתתפים '!C892</f>
        <v>רוזנצוויג צור</v>
      </c>
      <c r="C892" s="547">
        <f>'[1]משתתפים '!D892</f>
        <v>1988</v>
      </c>
      <c r="D892" s="691" t="str">
        <f>'[1]משתתפים '!E892</f>
        <v>תל אביב</v>
      </c>
      <c r="E892" s="399" t="str">
        <f>'[1]משתתפים '!F892</f>
        <v>301799359</v>
      </c>
      <c r="F892" s="413" t="str">
        <f>'[1]משתתפים '!G892</f>
        <v>אין</v>
      </c>
      <c r="G892" s="669">
        <f>'[1]משתתפים '!H892</f>
        <v>0</v>
      </c>
    </row>
    <row r="893" spans="1:15">
      <c r="A893" s="547" t="str">
        <f>'[1]משתתפים '!B893</f>
        <v>023639511</v>
      </c>
      <c r="B893" s="463" t="str">
        <f>'[1]משתתפים '!C893</f>
        <v>רחמים שלום</v>
      </c>
      <c r="C893" s="547">
        <f>'[1]משתתפים '!D893</f>
        <v>1968</v>
      </c>
      <c r="D893" s="691" t="str">
        <f>'[1]משתתפים '!E893</f>
        <v>תל אביב</v>
      </c>
      <c r="E893" s="399" t="str">
        <f>'[1]משתתפים '!F893</f>
        <v>023639511</v>
      </c>
      <c r="F893" s="413" t="str">
        <f>'[1]משתתפים '!G893</f>
        <v>אין</v>
      </c>
      <c r="G893" s="669">
        <f>'[1]משתתפים '!H893</f>
        <v>0</v>
      </c>
    </row>
    <row r="894" spans="1:15">
      <c r="A894" s="547" t="str">
        <f>'[1]משתתפים '!B894</f>
        <v>051990547</v>
      </c>
      <c r="B894" s="463" t="str">
        <f>'[1]משתתפים '!C894</f>
        <v>שלו יובל</v>
      </c>
      <c r="C894" s="547">
        <f>'[1]משתתפים '!D894</f>
        <v>1954</v>
      </c>
      <c r="D894" s="691" t="str">
        <f>'[1]משתתפים '!E894</f>
        <v>תל אביב</v>
      </c>
      <c r="E894" s="399" t="str">
        <f>'[1]משתתפים '!F894</f>
        <v>051990547</v>
      </c>
      <c r="F894" s="413" t="str">
        <f>'[1]משתתפים '!G894</f>
        <v>אין</v>
      </c>
      <c r="G894" s="669">
        <f>'[1]משתתפים '!H894</f>
        <v>0</v>
      </c>
    </row>
    <row r="895" spans="1:15">
      <c r="A895" s="547" t="str">
        <f>'[1]משתתפים '!B895</f>
        <v>327577409</v>
      </c>
      <c r="B895" s="463" t="str">
        <f>'[1]משתתפים '!C895</f>
        <v>פינק מתן</v>
      </c>
      <c r="C895" s="547">
        <f>'[1]משתתפים '!D895</f>
        <v>2004</v>
      </c>
      <c r="D895" s="691" t="str">
        <f>'[1]משתתפים '!E895</f>
        <v>תל אביב ד.צ</v>
      </c>
      <c r="E895" s="399" t="str">
        <f>'[1]משתתפים '!F895</f>
        <v>327577409</v>
      </c>
      <c r="F895" s="413" t="str">
        <f>'[1]משתתפים '!G895</f>
        <v>אין</v>
      </c>
      <c r="G895" s="669">
        <f>'[1]משתתפים '!H895</f>
        <v>0</v>
      </c>
    </row>
    <row r="896" spans="1:15">
      <c r="A896" s="547" t="str">
        <f>'[1]משתתפים '!B896</f>
        <v>051350163</v>
      </c>
      <c r="B896" s="463" t="str">
        <f>'[1]משתתפים '!C896</f>
        <v>כהן עמי</v>
      </c>
      <c r="C896" s="547">
        <f>'[1]משתתפים '!D896</f>
        <v>1952</v>
      </c>
      <c r="D896" s="691" t="str">
        <f>'[1]משתתפים '!E896</f>
        <v>תל אביב</v>
      </c>
      <c r="E896" s="399" t="str">
        <f>'[1]משתתפים '!F896</f>
        <v>051350163</v>
      </c>
      <c r="F896" s="413" t="str">
        <f>'[1]משתתפים '!G896</f>
        <v>אין</v>
      </c>
      <c r="G896" s="669">
        <f>'[1]משתתפים '!H896</f>
        <v>0</v>
      </c>
    </row>
    <row r="897" spans="1:7">
      <c r="A897" s="547" t="str">
        <f>'[1]משתתפים '!B897</f>
        <v>346418601</v>
      </c>
      <c r="B897" s="463" t="str">
        <f>'[1]משתתפים '!C897</f>
        <v>לוי יוסף</v>
      </c>
      <c r="C897" s="547">
        <f>'[1]משתתפים '!D897</f>
        <v>1950</v>
      </c>
      <c r="D897" s="691" t="str">
        <f>'[1]משתתפים '!E897</f>
        <v>תל אביב</v>
      </c>
      <c r="E897" s="399" t="str">
        <f>'[1]משתתפים '!F897</f>
        <v>346418601</v>
      </c>
      <c r="F897" s="413" t="str">
        <f>'[1]משתתפים '!G897</f>
        <v>אין</v>
      </c>
      <c r="G897" s="669">
        <f>'[1]משתתפים '!H897</f>
        <v>0</v>
      </c>
    </row>
    <row r="898" spans="1:7">
      <c r="A898" s="547" t="str">
        <f>'[1]משתתפים '!B898</f>
        <v>051983658</v>
      </c>
      <c r="B898" s="463" t="str">
        <f>'[1]משתתפים '!C898</f>
        <v>פלטי כרמל</v>
      </c>
      <c r="C898" s="547">
        <f>'[1]משתתפים '!D898</f>
        <v>1954</v>
      </c>
      <c r="D898" s="691" t="str">
        <f>'[1]משתתפים '!E898</f>
        <v>תל אביב</v>
      </c>
      <c r="E898" s="399" t="str">
        <f>'[1]משתתפים '!F898</f>
        <v>051983658</v>
      </c>
      <c r="F898" s="413" t="str">
        <f>'[1]משתתפים '!G898</f>
        <v>אין</v>
      </c>
      <c r="G898" s="669">
        <f>'[1]משתתפים '!H898</f>
        <v>0</v>
      </c>
    </row>
    <row r="899" spans="1:7">
      <c r="A899" s="547" t="str">
        <f>'[1]משתתפים '!B899</f>
        <v>059255489</v>
      </c>
      <c r="B899" s="463" t="str">
        <f>'[1]משתתפים '!C899</f>
        <v>יפתח  סטריק</v>
      </c>
      <c r="C899" s="547">
        <f>'[1]משתתפים '!D899</f>
        <v>1965</v>
      </c>
      <c r="D899" s="691" t="str">
        <f>'[1]משתתפים '!E899</f>
        <v>תל אביב</v>
      </c>
      <c r="E899" s="399" t="str">
        <f>'[1]משתתפים '!F899</f>
        <v>059255489</v>
      </c>
      <c r="F899" s="413" t="str">
        <f>'[1]משתתפים '!G899</f>
        <v>אין</v>
      </c>
      <c r="G899" s="669">
        <f>'[1]משתתפים '!H899</f>
        <v>0</v>
      </c>
    </row>
    <row r="900" spans="1:7">
      <c r="A900" s="547">
        <f>'[1]משתתפים '!B900</f>
        <v>0</v>
      </c>
      <c r="B900" s="463">
        <f>'[1]משתתפים '!C900</f>
        <v>0</v>
      </c>
      <c r="C900" s="547">
        <f>'[1]משתתפים '!D900</f>
        <v>0</v>
      </c>
      <c r="D900" s="691">
        <f>'[1]משתתפים '!E900</f>
        <v>0</v>
      </c>
      <c r="E900" s="399">
        <f>'[1]משתתפים '!F900</f>
        <v>0</v>
      </c>
      <c r="F900" s="413" t="str">
        <f>'[1]משתתפים '!G900</f>
        <v>אין</v>
      </c>
      <c r="G900" s="669">
        <f>'[1]משתתפים '!H900</f>
        <v>0</v>
      </c>
    </row>
    <row r="901" spans="1:7">
      <c r="A901" s="547">
        <f>'[1]משתתפים '!B901</f>
        <v>0</v>
      </c>
      <c r="B901" s="463">
        <f>'[1]משתתפים '!C901</f>
        <v>0</v>
      </c>
      <c r="C901" s="547">
        <f>'[1]משתתפים '!D901</f>
        <v>0</v>
      </c>
      <c r="D901" s="691">
        <f>'[1]משתתפים '!E901</f>
        <v>0</v>
      </c>
      <c r="E901" s="399">
        <f>'[1]משתתפים '!F901</f>
        <v>0</v>
      </c>
      <c r="F901" s="413" t="str">
        <f>'[1]משתתפים '!G901</f>
        <v>אין</v>
      </c>
      <c r="G901" s="669">
        <f>'[1]משתתפים '!H901</f>
        <v>0</v>
      </c>
    </row>
    <row r="902" spans="1:7">
      <c r="A902" s="547">
        <f>'[1]משתתפים '!B902</f>
        <v>0</v>
      </c>
      <c r="B902" s="463">
        <f>'[1]משתתפים '!C902</f>
        <v>0</v>
      </c>
      <c r="C902" s="547">
        <f>'[1]משתתפים '!D902</f>
        <v>0</v>
      </c>
      <c r="D902" s="691">
        <f>'[1]משתתפים '!E902</f>
        <v>0</v>
      </c>
      <c r="E902" s="399">
        <f>'[1]משתתפים '!F902</f>
        <v>0</v>
      </c>
      <c r="F902" s="413" t="str">
        <f>'[1]משתתפים '!G902</f>
        <v>אין</v>
      </c>
      <c r="G902" s="669">
        <f>'[1]משתתפים '!H902</f>
        <v>0</v>
      </c>
    </row>
    <row r="903" spans="1:7">
      <c r="A903" s="547">
        <f>'[1]משתתפים '!B903</f>
        <v>0</v>
      </c>
      <c r="B903" s="463">
        <f>'[1]משתתפים '!C903</f>
        <v>0</v>
      </c>
      <c r="C903" s="547">
        <f>'[1]משתתפים '!D903</f>
        <v>0</v>
      </c>
      <c r="D903" s="691">
        <f>'[1]משתתפים '!E903</f>
        <v>0</v>
      </c>
      <c r="E903" s="399">
        <f>'[1]משתתפים '!F903</f>
        <v>0</v>
      </c>
      <c r="F903" s="413" t="str">
        <f>'[1]משתתפים '!G903</f>
        <v>אין</v>
      </c>
      <c r="G903" s="669">
        <f>'[1]משתתפים '!H903</f>
        <v>0</v>
      </c>
    </row>
    <row r="904" spans="1:7">
      <c r="A904" s="547">
        <f>'[1]משתתפים '!B904</f>
        <v>0</v>
      </c>
      <c r="B904" s="463">
        <f>'[1]משתתפים '!C904</f>
        <v>0</v>
      </c>
      <c r="C904" s="547">
        <f>'[1]משתתפים '!D904</f>
        <v>0</v>
      </c>
      <c r="D904" s="691">
        <f>'[1]משתתפים '!E904</f>
        <v>0</v>
      </c>
      <c r="E904" s="399">
        <f>'[1]משתתפים '!F904</f>
        <v>0</v>
      </c>
      <c r="F904" s="413" t="str">
        <f>'[1]משתתפים '!G904</f>
        <v>אין</v>
      </c>
      <c r="G904" s="669">
        <f>'[1]משתתפים '!H904</f>
        <v>0</v>
      </c>
    </row>
    <row r="905" spans="1:7">
      <c r="A905" s="547">
        <f>'[1]משתתפים '!B905</f>
        <v>0</v>
      </c>
      <c r="B905" s="463">
        <f>'[1]משתתפים '!C905</f>
        <v>0</v>
      </c>
      <c r="C905" s="547">
        <f>'[1]משתתפים '!D905</f>
        <v>0</v>
      </c>
      <c r="D905" s="691">
        <f>'[1]משתתפים '!E905</f>
        <v>0</v>
      </c>
      <c r="E905" s="399">
        <f>'[1]משתתפים '!F905</f>
        <v>0</v>
      </c>
      <c r="F905" s="413" t="str">
        <f>'[1]משתתפים '!G905</f>
        <v>אין</v>
      </c>
      <c r="G905" s="669">
        <f>'[1]משתתפים '!H905</f>
        <v>0</v>
      </c>
    </row>
    <row r="906" spans="1:7">
      <c r="A906" s="547">
        <f>'[1]משתתפים '!B906</f>
        <v>0</v>
      </c>
      <c r="B906" s="463">
        <f>'[1]משתתפים '!C906</f>
        <v>0</v>
      </c>
      <c r="C906" s="547">
        <f>'[1]משתתפים '!D906</f>
        <v>0</v>
      </c>
      <c r="D906" s="691">
        <f>'[1]משתתפים '!E906</f>
        <v>0</v>
      </c>
      <c r="E906" s="399">
        <f>'[1]משתתפים '!F906</f>
        <v>0</v>
      </c>
      <c r="F906" s="413" t="str">
        <f>'[1]משתתפים '!G906</f>
        <v>אין</v>
      </c>
      <c r="G906" s="669">
        <f>'[1]משתתפים '!H906</f>
        <v>0</v>
      </c>
    </row>
    <row r="907" spans="1:7">
      <c r="A907" s="691">
        <f>'[1]משתתפים '!B907</f>
        <v>0</v>
      </c>
      <c r="B907" s="881">
        <f>'[1]משתתפים '!C907</f>
        <v>0</v>
      </c>
      <c r="C907" s="691">
        <f>'[1]משתתפים '!D907</f>
        <v>0</v>
      </c>
      <c r="D907" s="691">
        <f>'[1]משתתפים '!E907</f>
        <v>0</v>
      </c>
      <c r="E907" s="882">
        <f>'[1]משתתפים '!F907</f>
        <v>0</v>
      </c>
      <c r="F907" s="413" t="str">
        <f>'[1]משתתפים '!G907</f>
        <v>אין</v>
      </c>
      <c r="G907" s="669">
        <f>'[1]משתתפים '!H907</f>
        <v>0</v>
      </c>
    </row>
    <row r="908" spans="1:7">
      <c r="A908" s="691">
        <f>'[1]משתתפים '!B908</f>
        <v>0</v>
      </c>
      <c r="B908" s="881">
        <f>'[1]משתתפים '!C908</f>
        <v>0</v>
      </c>
      <c r="C908" s="691">
        <f>'[1]משתתפים '!D908</f>
        <v>0</v>
      </c>
      <c r="D908" s="691">
        <f>'[1]משתתפים '!E908</f>
        <v>0</v>
      </c>
      <c r="E908" s="882">
        <f>'[1]משתתפים '!F908</f>
        <v>0</v>
      </c>
      <c r="F908" s="413" t="str">
        <f>'[1]משתתפים '!G908</f>
        <v>אין</v>
      </c>
      <c r="G908" s="669">
        <f>'[1]משתתפים '!H908</f>
        <v>0</v>
      </c>
    </row>
    <row r="909" spans="1:7">
      <c r="A909" s="691">
        <f>'[1]משתתפים '!B909</f>
        <v>0</v>
      </c>
      <c r="B909" s="881">
        <f>'[1]משתתפים '!C909</f>
        <v>0</v>
      </c>
      <c r="C909" s="691">
        <f>'[1]משתתפים '!D909</f>
        <v>0</v>
      </c>
      <c r="D909" s="691">
        <f>'[1]משתתפים '!E909</f>
        <v>0</v>
      </c>
      <c r="E909" s="882">
        <f>'[1]משתתפים '!F909</f>
        <v>0</v>
      </c>
      <c r="F909" s="413" t="str">
        <f>'[1]משתתפים '!G909</f>
        <v>אין</v>
      </c>
      <c r="G909" s="669">
        <f>'[1]משתתפים '!H909</f>
        <v>0</v>
      </c>
    </row>
    <row r="910" spans="1:7">
      <c r="D910" s="111"/>
    </row>
    <row r="911" spans="1:7">
      <c r="D911" s="111"/>
    </row>
    <row r="912" spans="1:7">
      <c r="D912" s="111"/>
    </row>
    <row r="913" spans="4:4">
      <c r="D913" s="111"/>
    </row>
    <row r="914" spans="4:4">
      <c r="D914" s="111"/>
    </row>
    <row r="915" spans="4:4">
      <c r="D915" s="111"/>
    </row>
    <row r="916" spans="4:4">
      <c r="D916" s="111"/>
    </row>
    <row r="917" spans="4:4">
      <c r="D917" s="111"/>
    </row>
    <row r="918" spans="4:4">
      <c r="D918" s="111"/>
    </row>
    <row r="919" spans="4:4">
      <c r="D919" s="111"/>
    </row>
    <row r="920" spans="4:4">
      <c r="D920" s="111"/>
    </row>
    <row r="921" spans="4:4">
      <c r="D921" s="111"/>
    </row>
    <row r="922" spans="4:4">
      <c r="D922" s="111"/>
    </row>
    <row r="923" spans="4:4">
      <c r="D923" s="111"/>
    </row>
    <row r="924" spans="4:4">
      <c r="D924" s="111"/>
    </row>
    <row r="925" spans="4:4">
      <c r="D925" s="111"/>
    </row>
    <row r="926" spans="4:4">
      <c r="D926" s="111"/>
    </row>
    <row r="927" spans="4:4">
      <c r="D927" s="111"/>
    </row>
    <row r="928" spans="4:4">
      <c r="D928" s="111"/>
    </row>
    <row r="929" spans="4:4">
      <c r="D929" s="111"/>
    </row>
    <row r="930" spans="4:4">
      <c r="D930" s="111"/>
    </row>
    <row r="931" spans="4:4">
      <c r="D931" s="111"/>
    </row>
    <row r="932" spans="4:4">
      <c r="D932" s="111"/>
    </row>
    <row r="933" spans="4:4">
      <c r="D933" s="111"/>
    </row>
    <row r="934" spans="4:4">
      <c r="D934" s="111"/>
    </row>
    <row r="935" spans="4:4">
      <c r="D935" s="111"/>
    </row>
    <row r="936" spans="4:4">
      <c r="D936" s="111"/>
    </row>
    <row r="937" spans="4:4">
      <c r="D937" s="111"/>
    </row>
    <row r="938" spans="4:4">
      <c r="D938" s="111"/>
    </row>
    <row r="939" spans="4:4">
      <c r="D939" s="111"/>
    </row>
    <row r="940" spans="4:4">
      <c r="D940" s="111"/>
    </row>
    <row r="941" spans="4:4">
      <c r="D941" s="111"/>
    </row>
    <row r="942" spans="4:4">
      <c r="D942" s="111"/>
    </row>
    <row r="943" spans="4:4">
      <c r="D943" s="111"/>
    </row>
    <row r="944" spans="4:4">
      <c r="D944" s="111"/>
    </row>
    <row r="945" spans="4:4">
      <c r="D945" s="111"/>
    </row>
    <row r="946" spans="4:4">
      <c r="D946" s="111"/>
    </row>
    <row r="947" spans="4:4">
      <c r="D947" s="111"/>
    </row>
    <row r="948" spans="4:4">
      <c r="D948" s="111"/>
    </row>
    <row r="949" spans="4:4">
      <c r="D949" s="111"/>
    </row>
    <row r="950" spans="4:4">
      <c r="D950" s="111"/>
    </row>
    <row r="951" spans="4:4">
      <c r="D951" s="111"/>
    </row>
    <row r="952" spans="4:4">
      <c r="D952" s="111"/>
    </row>
    <row r="953" spans="4:4">
      <c r="D953" s="111"/>
    </row>
    <row r="954" spans="4:4">
      <c r="D954" s="111"/>
    </row>
    <row r="955" spans="4:4">
      <c r="D955" s="111"/>
    </row>
    <row r="956" spans="4:4">
      <c r="D956" s="111"/>
    </row>
    <row r="957" spans="4:4">
      <c r="D957" s="111"/>
    </row>
    <row r="958" spans="4:4">
      <c r="D958" s="111"/>
    </row>
    <row r="959" spans="4:4">
      <c r="D959" s="111"/>
    </row>
    <row r="960" spans="4:4">
      <c r="D960" s="111"/>
    </row>
    <row r="961" spans="4:4">
      <c r="D961" s="111"/>
    </row>
    <row r="962" spans="4:4">
      <c r="D962" s="111"/>
    </row>
    <row r="963" spans="4:4">
      <c r="D963" s="111"/>
    </row>
    <row r="964" spans="4:4">
      <c r="D964" s="111"/>
    </row>
    <row r="965" spans="4:4">
      <c r="D965" s="111"/>
    </row>
    <row r="966" spans="4:4">
      <c r="D966" s="111"/>
    </row>
    <row r="967" spans="4:4">
      <c r="D967" s="111"/>
    </row>
    <row r="968" spans="4:4">
      <c r="D968" s="111"/>
    </row>
    <row r="969" spans="4:4">
      <c r="D969" s="111"/>
    </row>
    <row r="970" spans="4:4">
      <c r="D970" s="111"/>
    </row>
    <row r="971" spans="4:4">
      <c r="D971" s="111"/>
    </row>
    <row r="972" spans="4:4">
      <c r="D972" s="111"/>
    </row>
    <row r="973" spans="4:4">
      <c r="D973" s="111"/>
    </row>
    <row r="974" spans="4:4">
      <c r="D974" s="111"/>
    </row>
    <row r="975" spans="4:4">
      <c r="D975" s="111"/>
    </row>
    <row r="976" spans="4:4">
      <c r="D976" s="111"/>
    </row>
    <row r="977" spans="4:4">
      <c r="D977" s="111"/>
    </row>
    <row r="978" spans="4:4">
      <c r="D978" s="111"/>
    </row>
    <row r="979" spans="4:4">
      <c r="D979" s="111"/>
    </row>
    <row r="980" spans="4:4">
      <c r="D980" s="111"/>
    </row>
    <row r="981" spans="4:4">
      <c r="D981" s="111"/>
    </row>
    <row r="982" spans="4:4">
      <c r="D982" s="111"/>
    </row>
    <row r="983" spans="4:4">
      <c r="D983" s="111"/>
    </row>
    <row r="984" spans="4:4">
      <c r="D984" s="111"/>
    </row>
    <row r="985" spans="4:4">
      <c r="D985" s="111"/>
    </row>
    <row r="986" spans="4:4">
      <c r="D986" s="111"/>
    </row>
    <row r="987" spans="4:4">
      <c r="D987" s="111"/>
    </row>
    <row r="988" spans="4:4">
      <c r="D988" s="111"/>
    </row>
    <row r="989" spans="4:4">
      <c r="D989" s="111"/>
    </row>
    <row r="990" spans="4:4">
      <c r="D990" s="111"/>
    </row>
    <row r="991" spans="4:4">
      <c r="D991" s="111"/>
    </row>
    <row r="992" spans="4:4">
      <c r="D992" s="111"/>
    </row>
    <row r="993" spans="4:4">
      <c r="D993" s="111"/>
    </row>
    <row r="994" spans="4:4">
      <c r="D994" s="111"/>
    </row>
    <row r="995" spans="4:4">
      <c r="D995" s="111"/>
    </row>
    <row r="996" spans="4:4">
      <c r="D996" s="111"/>
    </row>
    <row r="997" spans="4:4">
      <c r="D997" s="111"/>
    </row>
  </sheetData>
  <sheetProtection selectLockedCells="1"/>
  <mergeCells count="12">
    <mergeCell ref="S106:X106"/>
    <mergeCell ref="A1:D1"/>
    <mergeCell ref="H54:H57"/>
    <mergeCell ref="M54:M57"/>
    <mergeCell ref="R54:R57"/>
    <mergeCell ref="AB54:AB57"/>
    <mergeCell ref="W54:W57"/>
    <mergeCell ref="H60:H63"/>
    <mergeCell ref="M60:M63"/>
    <mergeCell ref="R60:R63"/>
    <mergeCell ref="W60:W63"/>
    <mergeCell ref="AB60:AB63"/>
  </mergeCells>
  <conditionalFormatting sqref="I177">
    <cfRule type="duplicateValues" dxfId="950" priority="1795"/>
  </conditionalFormatting>
  <conditionalFormatting sqref="I180">
    <cfRule type="duplicateValues" dxfId="949" priority="1796"/>
  </conditionalFormatting>
  <conditionalFormatting sqref="I176">
    <cfRule type="duplicateValues" dxfId="948" priority="1797"/>
  </conditionalFormatting>
  <conditionalFormatting sqref="I172:I175">
    <cfRule type="duplicateValues" dxfId="947" priority="1798"/>
  </conditionalFormatting>
  <conditionalFormatting sqref="A845:A864">
    <cfRule type="duplicateValues" dxfId="946" priority="1793"/>
  </conditionalFormatting>
  <conditionalFormatting sqref="H241:H244">
    <cfRule type="duplicateValues" dxfId="945" priority="1801"/>
  </conditionalFormatting>
  <conditionalFormatting sqref="H241:H244">
    <cfRule type="duplicateValues" dxfId="944" priority="1802"/>
  </conditionalFormatting>
  <conditionalFormatting sqref="M162:M163 H241:H244 A845:A864">
    <cfRule type="duplicateValues" dxfId="943" priority="1803"/>
  </conditionalFormatting>
  <conditionalFormatting sqref="L672">
    <cfRule type="duplicateValues" dxfId="942" priority="1701"/>
  </conditionalFormatting>
  <conditionalFormatting sqref="L672">
    <cfRule type="duplicateValues" dxfId="941" priority="1702"/>
  </conditionalFormatting>
  <conditionalFormatting sqref="L672">
    <cfRule type="duplicateValues" dxfId="940" priority="1703"/>
  </conditionalFormatting>
  <conditionalFormatting sqref="S675">
    <cfRule type="duplicateValues" dxfId="939" priority="1698"/>
  </conditionalFormatting>
  <conditionalFormatting sqref="S675">
    <cfRule type="duplicateValues" dxfId="938" priority="1699"/>
  </conditionalFormatting>
  <conditionalFormatting sqref="S675">
    <cfRule type="duplicateValues" dxfId="937" priority="1700"/>
  </conditionalFormatting>
  <conditionalFormatting sqref="S677">
    <cfRule type="duplicateValues" dxfId="936" priority="1695"/>
  </conditionalFormatting>
  <conditionalFormatting sqref="S677">
    <cfRule type="duplicateValues" dxfId="935" priority="1696"/>
  </conditionalFormatting>
  <conditionalFormatting sqref="S677">
    <cfRule type="duplicateValues" dxfId="934" priority="1697"/>
  </conditionalFormatting>
  <conditionalFormatting sqref="I394:M399 J387:M393">
    <cfRule type="expression" dxfId="933" priority="1653">
      <formula>$A417&lt;=21</formula>
    </cfRule>
  </conditionalFormatting>
  <conditionalFormatting sqref="I400:M402">
    <cfRule type="expression" dxfId="932" priority="1652">
      <formula>$A$51&lt;=21</formula>
    </cfRule>
  </conditionalFormatting>
  <conditionalFormatting sqref="J386:M386">
    <cfRule type="expression" dxfId="931" priority="1808">
      <formula>$A417&lt;=21</formula>
    </cfRule>
  </conditionalFormatting>
  <conditionalFormatting sqref="J383:M383">
    <cfRule type="expression" dxfId="930" priority="1810">
      <formula>$A416&lt;=21</formula>
    </cfRule>
  </conditionalFormatting>
  <conditionalFormatting sqref="J376:M382">
    <cfRule type="expression" dxfId="929" priority="1811">
      <formula>$A416&lt;=21</formula>
    </cfRule>
  </conditionalFormatting>
  <conditionalFormatting sqref="O363:Q365">
    <cfRule type="duplicateValues" dxfId="928" priority="1455"/>
  </conditionalFormatting>
  <conditionalFormatting sqref="O363:Q365">
    <cfRule type="duplicateValues" dxfId="927" priority="1456"/>
  </conditionalFormatting>
  <conditionalFormatting sqref="J360:M375">
    <cfRule type="expression" dxfId="926" priority="1812">
      <formula>$A409&lt;=21</formula>
    </cfRule>
  </conditionalFormatting>
  <conditionalFormatting sqref="J384:M385">
    <cfRule type="expression" dxfId="925" priority="1813">
      <formula>$A416&lt;=21</formula>
    </cfRule>
  </conditionalFormatting>
  <conditionalFormatting sqref="S39">
    <cfRule type="duplicateValues" dxfId="924" priority="1453"/>
  </conditionalFormatting>
  <conditionalFormatting sqref="J6:J9">
    <cfRule type="cellIs" dxfId="923" priority="1433" operator="equal">
      <formula>0</formula>
    </cfRule>
  </conditionalFormatting>
  <conditionalFormatting sqref="K6:K9 K12:K15 K18:K21 K24:K27 K30:K33 P12:P15 P18:P21 P24:P27 P30:P33 U12:U15 U18:U21 U24:U27 U30:U33 U36:U39 Z12:Z15 Z18:Z21 Z24:Z27 Z30:Z33 Z36:Z39 AE6:AE9 AE12:AE15 AE18:AE21 AE24:AE27 AE30:AE33 Z6:Z9 U6:U9 P6:P9">
    <cfRule type="cellIs" dxfId="922" priority="1429" operator="equal">
      <formula>0</formula>
    </cfRule>
  </conditionalFormatting>
  <conditionalFormatting sqref="A830:A844">
    <cfRule type="duplicateValues" dxfId="921" priority="1403"/>
  </conditionalFormatting>
  <conditionalFormatting sqref="A23">
    <cfRule type="duplicateValues" dxfId="920" priority="1399"/>
  </conditionalFormatting>
  <conditionalFormatting sqref="A23">
    <cfRule type="duplicateValues" dxfId="919" priority="1398"/>
  </conditionalFormatting>
  <conditionalFormatting sqref="A731">
    <cfRule type="duplicateValues" dxfId="918" priority="1382"/>
  </conditionalFormatting>
  <conditionalFormatting sqref="A773">
    <cfRule type="duplicateValues" dxfId="917" priority="1391"/>
  </conditionalFormatting>
  <conditionalFormatting sqref="A392:A393">
    <cfRule type="duplicateValues" dxfId="916" priority="1394"/>
  </conditionalFormatting>
  <conditionalFormatting sqref="A696">
    <cfRule type="duplicateValues" dxfId="915" priority="1377"/>
  </conditionalFormatting>
  <conditionalFormatting sqref="A696">
    <cfRule type="duplicateValues" dxfId="914" priority="1376"/>
  </conditionalFormatting>
  <conditionalFormatting sqref="A732:A733 A639 A252 A722:A723 A364:A368 A403:A404">
    <cfRule type="duplicateValues" dxfId="913" priority="1400"/>
  </conditionalFormatting>
  <conditionalFormatting sqref="A83">
    <cfRule type="duplicateValues" dxfId="912" priority="1369"/>
  </conditionalFormatting>
  <conditionalFormatting sqref="A187">
    <cfRule type="duplicateValues" dxfId="911" priority="1364"/>
  </conditionalFormatting>
  <conditionalFormatting sqref="A204:A205">
    <cfRule type="duplicateValues" dxfId="910" priority="1361"/>
  </conditionalFormatting>
  <conditionalFormatting sqref="A204:A205">
    <cfRule type="duplicateValues" dxfId="909" priority="1362"/>
  </conditionalFormatting>
  <conditionalFormatting sqref="A204:A205">
    <cfRule type="duplicateValues" dxfId="908" priority="1363"/>
  </conditionalFormatting>
  <conditionalFormatting sqref="A253">
    <cfRule type="duplicateValues" dxfId="907" priority="1360"/>
  </conditionalFormatting>
  <conditionalFormatting sqref="A276">
    <cfRule type="duplicateValues" dxfId="906" priority="1357"/>
  </conditionalFormatting>
  <conditionalFormatting sqref="A276">
    <cfRule type="duplicateValues" dxfId="905" priority="1358"/>
  </conditionalFormatting>
  <conditionalFormatting sqref="A276">
    <cfRule type="duplicateValues" dxfId="904" priority="1359"/>
  </conditionalFormatting>
  <conditionalFormatting sqref="A405">
    <cfRule type="duplicateValues" dxfId="903" priority="1346"/>
  </conditionalFormatting>
  <conditionalFormatting sqref="A424">
    <cfRule type="duplicateValues" dxfId="902" priority="1345"/>
  </conditionalFormatting>
  <conditionalFormatting sqref="A510">
    <cfRule type="duplicateValues" dxfId="901" priority="1341"/>
  </conditionalFormatting>
  <conditionalFormatting sqref="A510">
    <cfRule type="duplicateValues" dxfId="900" priority="1342"/>
  </conditionalFormatting>
  <conditionalFormatting sqref="A548">
    <cfRule type="duplicateValues" dxfId="899" priority="1340"/>
  </conditionalFormatting>
  <conditionalFormatting sqref="A577">
    <cfRule type="duplicateValues" dxfId="898" priority="1339"/>
  </conditionalFormatting>
  <conditionalFormatting sqref="A590">
    <cfRule type="duplicateValues" dxfId="897" priority="1338"/>
  </conditionalFormatting>
  <conditionalFormatting sqref="A698">
    <cfRule type="duplicateValues" dxfId="896" priority="1335"/>
  </conditionalFormatting>
  <conditionalFormatting sqref="A698">
    <cfRule type="duplicateValues" dxfId="895" priority="1334"/>
  </conditionalFormatting>
  <conditionalFormatting sqref="A697">
    <cfRule type="duplicateValues" dxfId="894" priority="1333"/>
  </conditionalFormatting>
  <conditionalFormatting sqref="A697">
    <cfRule type="duplicateValues" dxfId="893" priority="1332"/>
  </conditionalFormatting>
  <conditionalFormatting sqref="A699">
    <cfRule type="duplicateValues" dxfId="892" priority="1331"/>
  </conditionalFormatting>
  <conditionalFormatting sqref="A699">
    <cfRule type="duplicateValues" dxfId="891" priority="1330"/>
  </conditionalFormatting>
  <conditionalFormatting sqref="A702:A705">
    <cfRule type="duplicateValues" dxfId="890" priority="1329"/>
  </conditionalFormatting>
  <conditionalFormatting sqref="A702:A705">
    <cfRule type="duplicateValues" dxfId="889" priority="1328"/>
  </conditionalFormatting>
  <conditionalFormatting sqref="A700">
    <cfRule type="duplicateValues" dxfId="888" priority="1327"/>
  </conditionalFormatting>
  <conditionalFormatting sqref="A700">
    <cfRule type="duplicateValues" dxfId="887" priority="1326"/>
  </conditionalFormatting>
  <conditionalFormatting sqref="A701">
    <cfRule type="duplicateValues" dxfId="886" priority="1325"/>
  </conditionalFormatting>
  <conditionalFormatting sqref="A701">
    <cfRule type="duplicateValues" dxfId="885" priority="1324"/>
  </conditionalFormatting>
  <conditionalFormatting sqref="A707:A708">
    <cfRule type="duplicateValues" dxfId="884" priority="1323"/>
  </conditionalFormatting>
  <conditionalFormatting sqref="A707:A708">
    <cfRule type="duplicateValues" dxfId="883" priority="1322"/>
  </conditionalFormatting>
  <conditionalFormatting sqref="A706">
    <cfRule type="duplicateValues" dxfId="882" priority="1321"/>
  </conditionalFormatting>
  <conditionalFormatting sqref="A706">
    <cfRule type="duplicateValues" dxfId="881" priority="1320"/>
  </conditionalFormatting>
  <conditionalFormatting sqref="A709">
    <cfRule type="duplicateValues" dxfId="880" priority="1317"/>
  </conditionalFormatting>
  <conditionalFormatting sqref="A709">
    <cfRule type="duplicateValues" dxfId="879" priority="1318"/>
  </conditionalFormatting>
  <conditionalFormatting sqref="A709">
    <cfRule type="duplicateValues" dxfId="878" priority="1319"/>
  </conditionalFormatting>
  <conditionalFormatting sqref="A734">
    <cfRule type="duplicateValues" dxfId="877" priority="1307"/>
  </conditionalFormatting>
  <conditionalFormatting sqref="A734">
    <cfRule type="duplicateValues" dxfId="876" priority="1308"/>
  </conditionalFormatting>
  <conditionalFormatting sqref="A734">
    <cfRule type="duplicateValues" dxfId="875" priority="1309"/>
  </conditionalFormatting>
  <conditionalFormatting sqref="A773 A639 A731:A733 A252 A507:A509 A392:A393 A487:A491 A722:A723 A364:A368 A403:A404">
    <cfRule type="duplicateValues" dxfId="874" priority="1404"/>
  </conditionalFormatting>
  <conditionalFormatting sqref="A252 A639 A587:A589 A731:A733 A773 A420:A423 A507:A509 A392:A393 A487:A491 A722:A723 A364:A368 A403:A404">
    <cfRule type="duplicateValues" dxfId="873" priority="1405"/>
  </conditionalFormatting>
  <conditionalFormatting sqref="A799:A801">
    <cfRule type="duplicateValues" dxfId="872" priority="1301"/>
  </conditionalFormatting>
  <conditionalFormatting sqref="A799:A801">
    <cfRule type="duplicateValues" dxfId="871" priority="1302"/>
  </conditionalFormatting>
  <conditionalFormatting sqref="A799:A801">
    <cfRule type="duplicateValues" dxfId="870" priority="1303"/>
  </conditionalFormatting>
  <conditionalFormatting sqref="A633:A637">
    <cfRule type="duplicateValues" dxfId="869" priority="1291"/>
  </conditionalFormatting>
  <conditionalFormatting sqref="A60">
    <cfRule type="duplicateValues" dxfId="868" priority="1256"/>
  </conditionalFormatting>
  <conditionalFormatting sqref="A60">
    <cfRule type="duplicateValues" dxfId="867" priority="1257"/>
  </conditionalFormatting>
  <conditionalFormatting sqref="A20">
    <cfRule type="duplicateValues" dxfId="866" priority="1253"/>
  </conditionalFormatting>
  <conditionalFormatting sqref="A13">
    <cfRule type="duplicateValues" dxfId="865" priority="1250"/>
  </conditionalFormatting>
  <conditionalFormatting sqref="A14">
    <cfRule type="duplicateValues" dxfId="864" priority="1249"/>
  </conditionalFormatting>
  <conditionalFormatting sqref="A3:A12">
    <cfRule type="duplicateValues" dxfId="863" priority="1251"/>
  </conditionalFormatting>
  <conditionalFormatting sqref="A3:A15">
    <cfRule type="duplicateValues" dxfId="862" priority="1252"/>
  </conditionalFormatting>
  <conditionalFormatting sqref="A573:A576">
    <cfRule type="duplicateValues" dxfId="861" priority="1406"/>
  </conditionalFormatting>
  <conditionalFormatting sqref="A720">
    <cfRule type="duplicateValues" dxfId="860" priority="1164"/>
  </conditionalFormatting>
  <conditionalFormatting sqref="A721">
    <cfRule type="duplicateValues" dxfId="859" priority="1161"/>
  </conditionalFormatting>
  <conditionalFormatting sqref="A721">
    <cfRule type="duplicateValues" dxfId="858" priority="1162"/>
  </conditionalFormatting>
  <conditionalFormatting sqref="A721">
    <cfRule type="duplicateValues" dxfId="857" priority="1163"/>
  </conditionalFormatting>
  <conditionalFormatting sqref="A789">
    <cfRule type="duplicateValues" dxfId="856" priority="1159"/>
  </conditionalFormatting>
  <conditionalFormatting sqref="A789">
    <cfRule type="duplicateValues" dxfId="855" priority="1160"/>
  </conditionalFormatting>
  <conditionalFormatting sqref="A2">
    <cfRule type="duplicateValues" dxfId="854" priority="1115"/>
  </conditionalFormatting>
  <conditionalFormatting sqref="A2">
    <cfRule type="duplicateValues" dxfId="853" priority="1114"/>
  </conditionalFormatting>
  <conditionalFormatting sqref="A109">
    <cfRule type="duplicateValues" dxfId="852" priority="1113"/>
  </conditionalFormatting>
  <conditionalFormatting sqref="A18">
    <cfRule type="duplicateValues" dxfId="851" priority="1107"/>
  </conditionalFormatting>
  <conditionalFormatting sqref="A638">
    <cfRule type="duplicateValues" dxfId="850" priority="1408"/>
  </conditionalFormatting>
  <conditionalFormatting sqref="A640">
    <cfRule type="duplicateValues" dxfId="849" priority="1106"/>
  </conditionalFormatting>
  <conditionalFormatting sqref="A720">
    <cfRule type="duplicateValues" dxfId="848" priority="1410"/>
  </conditionalFormatting>
  <conditionalFormatting sqref="A774">
    <cfRule type="duplicateValues" dxfId="847" priority="1104"/>
  </conditionalFormatting>
  <conditionalFormatting sqref="A774">
    <cfRule type="duplicateValues" dxfId="846" priority="1105"/>
  </conditionalFormatting>
  <conditionalFormatting sqref="E58:E59">
    <cfRule type="duplicateValues" dxfId="845" priority="1083"/>
  </conditionalFormatting>
  <conditionalFormatting sqref="E60:E61 E204:E205">
    <cfRule type="duplicateValues" dxfId="844" priority="1091"/>
  </conditionalFormatting>
  <conditionalFormatting sqref="E187">
    <cfRule type="duplicateValues" dxfId="843" priority="1066"/>
  </conditionalFormatting>
  <conditionalFormatting sqref="E548">
    <cfRule type="duplicateValues" dxfId="842" priority="1041"/>
  </conditionalFormatting>
  <conditionalFormatting sqref="E58:E61 E487:E488 E204:E205 E364:E368">
    <cfRule type="duplicateValues" dxfId="841" priority="1095"/>
  </conditionalFormatting>
  <conditionalFormatting sqref="E799:E801">
    <cfRule type="duplicateValues" dxfId="840" priority="1000"/>
  </conditionalFormatting>
  <conditionalFormatting sqref="E799:E801">
    <cfRule type="duplicateValues" dxfId="839" priority="1001"/>
  </conditionalFormatting>
  <conditionalFormatting sqref="E799:E801">
    <cfRule type="duplicateValues" dxfId="838" priority="1002"/>
  </conditionalFormatting>
  <conditionalFormatting sqref="E439">
    <cfRule type="duplicateValues" dxfId="837" priority="952"/>
  </conditionalFormatting>
  <conditionalFormatting sqref="E440:E441">
    <cfRule type="duplicateValues" dxfId="836" priority="951"/>
  </conditionalFormatting>
  <conditionalFormatting sqref="E442">
    <cfRule type="duplicateValues" dxfId="835" priority="950"/>
  </conditionalFormatting>
  <conditionalFormatting sqref="E446">
    <cfRule type="duplicateValues" dxfId="834" priority="948"/>
  </conditionalFormatting>
  <conditionalFormatting sqref="E448">
    <cfRule type="duplicateValues" dxfId="833" priority="947"/>
  </conditionalFormatting>
  <conditionalFormatting sqref="E439:E442 E444:E448">
    <cfRule type="duplicateValues" dxfId="832" priority="957"/>
  </conditionalFormatting>
  <conditionalFormatting sqref="E451">
    <cfRule type="duplicateValues" dxfId="831" priority="940"/>
  </conditionalFormatting>
  <conditionalFormatting sqref="E450:E451">
    <cfRule type="duplicateValues" dxfId="830" priority="941"/>
  </conditionalFormatting>
  <conditionalFormatting sqref="E449">
    <cfRule type="duplicateValues" dxfId="829" priority="926"/>
  </conditionalFormatting>
  <conditionalFormatting sqref="E449">
    <cfRule type="duplicateValues" dxfId="828" priority="927"/>
  </conditionalFormatting>
  <conditionalFormatting sqref="E546:E547">
    <cfRule type="duplicateValues" dxfId="827" priority="1097"/>
  </conditionalFormatting>
  <conditionalFormatting sqref="E696">
    <cfRule type="duplicateValues" dxfId="826" priority="898"/>
  </conditionalFormatting>
  <conditionalFormatting sqref="E697">
    <cfRule type="duplicateValues" dxfId="825" priority="896"/>
  </conditionalFormatting>
  <conditionalFormatting sqref="E698:E699">
    <cfRule type="duplicateValues" dxfId="824" priority="895"/>
  </conditionalFormatting>
  <conditionalFormatting sqref="E700:E709">
    <cfRule type="duplicateValues" dxfId="823" priority="892"/>
  </conditionalFormatting>
  <conditionalFormatting sqref="E700:E709">
    <cfRule type="duplicateValues" dxfId="822" priority="893"/>
  </conditionalFormatting>
  <conditionalFormatting sqref="E700:E709">
    <cfRule type="duplicateValues" dxfId="821" priority="894"/>
  </conditionalFormatting>
  <conditionalFormatting sqref="E633:E634">
    <cfRule type="duplicateValues" dxfId="820" priority="884"/>
  </conditionalFormatting>
  <conditionalFormatting sqref="E633:E641">
    <cfRule type="duplicateValues" dxfId="819" priority="887"/>
  </conditionalFormatting>
  <conditionalFormatting sqref="E633:E641">
    <cfRule type="duplicateValues" dxfId="818" priority="888"/>
  </conditionalFormatting>
  <conditionalFormatting sqref="E696">
    <cfRule type="duplicateValues" dxfId="817" priority="1100"/>
  </conditionalFormatting>
  <conditionalFormatting sqref="E697:E699">
    <cfRule type="duplicateValues" dxfId="816" priority="1101"/>
  </conditionalFormatting>
  <conditionalFormatting sqref="E47">
    <cfRule type="duplicateValues" dxfId="815" priority="843"/>
  </conditionalFormatting>
  <conditionalFormatting sqref="E47">
    <cfRule type="duplicateValues" dxfId="814" priority="844"/>
  </conditionalFormatting>
  <conditionalFormatting sqref="E47">
    <cfRule type="duplicateValues" dxfId="813" priority="845"/>
  </conditionalFormatting>
  <conditionalFormatting sqref="E39">
    <cfRule type="duplicateValues" dxfId="812" priority="841"/>
  </conditionalFormatting>
  <conditionalFormatting sqref="E39">
    <cfRule type="duplicateValues" dxfId="811" priority="842"/>
  </conditionalFormatting>
  <conditionalFormatting sqref="E55">
    <cfRule type="duplicateValues" dxfId="810" priority="839"/>
  </conditionalFormatting>
  <conditionalFormatting sqref="E55">
    <cfRule type="duplicateValues" dxfId="809" priority="840"/>
  </conditionalFormatting>
  <conditionalFormatting sqref="A75:A76">
    <cfRule type="duplicateValues" dxfId="808" priority="834"/>
  </conditionalFormatting>
  <conditionalFormatting sqref="A77:A79 A81:A82">
    <cfRule type="duplicateValues" dxfId="807" priority="835"/>
  </conditionalFormatting>
  <conditionalFormatting sqref="A75:A79 A81:A82">
    <cfRule type="duplicateValues" dxfId="806" priority="836"/>
  </conditionalFormatting>
  <conditionalFormatting sqref="A75:A79 A81:A82">
    <cfRule type="duplicateValues" dxfId="805" priority="837"/>
  </conditionalFormatting>
  <conditionalFormatting sqref="A72">
    <cfRule type="duplicateValues" dxfId="804" priority="832"/>
  </conditionalFormatting>
  <conditionalFormatting sqref="A72">
    <cfRule type="duplicateValues" dxfId="803" priority="833"/>
  </conditionalFormatting>
  <conditionalFormatting sqref="F63:F79 F81:F84 F461:F466 F468:F491">
    <cfRule type="containsText" dxfId="802" priority="831" operator="containsText" text="יש">
      <formula>NOT(ISERROR(SEARCH("יש",F63)))</formula>
    </cfRule>
  </conditionalFormatting>
  <conditionalFormatting sqref="F3:F26">
    <cfRule type="containsText" dxfId="801" priority="826" operator="containsText" text="יש">
      <formula>NOT(ISERROR(SEARCH("יש",F3)))</formula>
    </cfRule>
  </conditionalFormatting>
  <conditionalFormatting sqref="A114">
    <cfRule type="duplicateValues" dxfId="800" priority="817"/>
  </conditionalFormatting>
  <conditionalFormatting sqref="A115">
    <cfRule type="duplicateValues" dxfId="799" priority="816"/>
  </conditionalFormatting>
  <conditionalFormatting sqref="A116">
    <cfRule type="duplicateValues" dxfId="798" priority="815"/>
  </conditionalFormatting>
  <conditionalFormatting sqref="A117">
    <cfRule type="duplicateValues" dxfId="797" priority="814"/>
  </conditionalFormatting>
  <conditionalFormatting sqref="A121">
    <cfRule type="duplicateValues" dxfId="796" priority="813"/>
  </conditionalFormatting>
  <conditionalFormatting sqref="A119">
    <cfRule type="duplicateValues" dxfId="795" priority="812"/>
  </conditionalFormatting>
  <conditionalFormatting sqref="A122">
    <cfRule type="duplicateValues" dxfId="794" priority="811"/>
  </conditionalFormatting>
  <conditionalFormatting sqref="A126">
    <cfRule type="duplicateValues" dxfId="793" priority="810"/>
  </conditionalFormatting>
  <conditionalFormatting sqref="A130">
    <cfRule type="duplicateValues" dxfId="792" priority="822"/>
  </conditionalFormatting>
  <conditionalFormatting sqref="A110">
    <cfRule type="duplicateValues" dxfId="791" priority="821"/>
  </conditionalFormatting>
  <conditionalFormatting sqref="A111">
    <cfRule type="duplicateValues" dxfId="790" priority="820"/>
  </conditionalFormatting>
  <conditionalFormatting sqref="A112">
    <cfRule type="duplicateValues" dxfId="789" priority="819"/>
  </conditionalFormatting>
  <conditionalFormatting sqref="A113">
    <cfRule type="duplicateValues" dxfId="788" priority="818"/>
  </conditionalFormatting>
  <conditionalFormatting sqref="F110:F130">
    <cfRule type="containsText" dxfId="787" priority="809" operator="containsText" text="יש">
      <formula>NOT(ISERROR(SEARCH("יש",F110)))</formula>
    </cfRule>
  </conditionalFormatting>
  <conditionalFormatting sqref="E114">
    <cfRule type="duplicateValues" dxfId="786" priority="800"/>
  </conditionalFormatting>
  <conditionalFormatting sqref="E115">
    <cfRule type="duplicateValues" dxfId="785" priority="799"/>
  </conditionalFormatting>
  <conditionalFormatting sqref="E116">
    <cfRule type="duplicateValues" dxfId="784" priority="798"/>
  </conditionalFormatting>
  <conditionalFormatting sqref="E117">
    <cfRule type="duplicateValues" dxfId="783" priority="797"/>
  </conditionalFormatting>
  <conditionalFormatting sqref="E121">
    <cfRule type="duplicateValues" dxfId="782" priority="796"/>
  </conditionalFormatting>
  <conditionalFormatting sqref="E119">
    <cfRule type="duplicateValues" dxfId="781" priority="795"/>
  </conditionalFormatting>
  <conditionalFormatting sqref="E122">
    <cfRule type="duplicateValues" dxfId="780" priority="794"/>
  </conditionalFormatting>
  <conditionalFormatting sqref="E126">
    <cfRule type="duplicateValues" dxfId="779" priority="793"/>
  </conditionalFormatting>
  <conditionalFormatting sqref="E130">
    <cfRule type="duplicateValues" dxfId="778" priority="805"/>
  </conditionalFormatting>
  <conditionalFormatting sqref="E110">
    <cfRule type="duplicateValues" dxfId="777" priority="804"/>
  </conditionalFormatting>
  <conditionalFormatting sqref="E111">
    <cfRule type="duplicateValues" dxfId="776" priority="803"/>
  </conditionalFormatting>
  <conditionalFormatting sqref="E112">
    <cfRule type="duplicateValues" dxfId="775" priority="802"/>
  </conditionalFormatting>
  <conditionalFormatting sqref="E113">
    <cfRule type="duplicateValues" dxfId="774" priority="801"/>
  </conditionalFormatting>
  <conditionalFormatting sqref="F136:F152 F154:F176">
    <cfRule type="containsText" dxfId="773" priority="791" operator="containsText" text="יש">
      <formula>NOT(ISERROR(SEARCH("יש",F136)))</formula>
    </cfRule>
  </conditionalFormatting>
  <conditionalFormatting sqref="A230">
    <cfRule type="duplicateValues" dxfId="772" priority="785"/>
  </conditionalFormatting>
  <conditionalFormatting sqref="A230">
    <cfRule type="duplicateValues" dxfId="771" priority="786"/>
  </conditionalFormatting>
  <conditionalFormatting sqref="A230">
    <cfRule type="duplicateValues" dxfId="770" priority="787"/>
  </conditionalFormatting>
  <conditionalFormatting sqref="E230">
    <cfRule type="duplicateValues" dxfId="769" priority="782"/>
  </conditionalFormatting>
  <conditionalFormatting sqref="E230">
    <cfRule type="duplicateValues" dxfId="768" priority="783"/>
  </conditionalFormatting>
  <conditionalFormatting sqref="E230">
    <cfRule type="duplicateValues" dxfId="767" priority="784"/>
  </conditionalFormatting>
  <conditionalFormatting sqref="F212:F230">
    <cfRule type="containsText" dxfId="766" priority="781" operator="containsText" text="יש">
      <formula>NOT(ISERROR(SEARCH("יש",F212)))</formula>
    </cfRule>
  </conditionalFormatting>
  <conditionalFormatting sqref="A241">
    <cfRule type="duplicateValues" dxfId="765" priority="760"/>
  </conditionalFormatting>
  <conditionalFormatting sqref="A242">
    <cfRule type="duplicateValues" dxfId="764" priority="759"/>
  </conditionalFormatting>
  <conditionalFormatting sqref="A231 A233:A240">
    <cfRule type="duplicateValues" dxfId="763" priority="761"/>
  </conditionalFormatting>
  <conditionalFormatting sqref="A231 A233:A245">
    <cfRule type="duplicateValues" dxfId="762" priority="762"/>
  </conditionalFormatting>
  <conditionalFormatting sqref="A246">
    <cfRule type="duplicateValues" dxfId="761" priority="758"/>
  </conditionalFormatting>
  <conditionalFormatting sqref="A247:A248">
    <cfRule type="duplicateValues" dxfId="760" priority="757"/>
  </conditionalFormatting>
  <conditionalFormatting sqref="A249">
    <cfRule type="duplicateValues" dxfId="759" priority="756"/>
  </conditionalFormatting>
  <conditionalFormatting sqref="E241">
    <cfRule type="duplicateValues" dxfId="758" priority="753"/>
  </conditionalFormatting>
  <conditionalFormatting sqref="E242">
    <cfRule type="duplicateValues" dxfId="757" priority="752"/>
  </conditionalFormatting>
  <conditionalFormatting sqref="E231 E233:E240">
    <cfRule type="duplicateValues" dxfId="756" priority="754"/>
  </conditionalFormatting>
  <conditionalFormatting sqref="E231 E233:E245">
    <cfRule type="duplicateValues" dxfId="755" priority="755"/>
  </conditionalFormatting>
  <conditionalFormatting sqref="E246">
    <cfRule type="duplicateValues" dxfId="754" priority="751"/>
  </conditionalFormatting>
  <conditionalFormatting sqref="E247">
    <cfRule type="duplicateValues" dxfId="753" priority="750"/>
  </conditionalFormatting>
  <conditionalFormatting sqref="F231 F233:F253">
    <cfRule type="containsText" dxfId="752" priority="749" operator="containsText" text="יש">
      <formula>NOT(ISERROR(SEARCH("יש",F231)))</formula>
    </cfRule>
  </conditionalFormatting>
  <conditionalFormatting sqref="F286:F291">
    <cfRule type="containsText" dxfId="751" priority="745" operator="containsText" text="יש">
      <formula>NOT(ISERROR(SEARCH("יש",F286)))</formula>
    </cfRule>
  </conditionalFormatting>
  <conditionalFormatting sqref="A301">
    <cfRule type="duplicateValues" dxfId="750" priority="741"/>
  </conditionalFormatting>
  <conditionalFormatting sqref="A295:A300">
    <cfRule type="duplicateValues" dxfId="749" priority="742"/>
  </conditionalFormatting>
  <conditionalFormatting sqref="A302">
    <cfRule type="duplicateValues" dxfId="748" priority="736"/>
  </conditionalFormatting>
  <conditionalFormatting sqref="A295:A301">
    <cfRule type="duplicateValues" dxfId="747" priority="743"/>
  </conditionalFormatting>
  <conditionalFormatting sqref="F292:F303 F305:F317">
    <cfRule type="containsText" dxfId="746" priority="734" operator="containsText" text="יש">
      <formula>NOT(ISERROR(SEARCH("יש",F292)))</formula>
    </cfRule>
  </conditionalFormatting>
  <conditionalFormatting sqref="A199:A202">
    <cfRule type="duplicateValues" dxfId="745" priority="724"/>
  </conditionalFormatting>
  <conditionalFormatting sqref="A199:A202">
    <cfRule type="duplicateValues" dxfId="744" priority="725"/>
  </conditionalFormatting>
  <conditionalFormatting sqref="A188:A202">
    <cfRule type="duplicateValues" dxfId="743" priority="726"/>
  </conditionalFormatting>
  <conditionalFormatting sqref="E189">
    <cfRule type="duplicateValues" dxfId="742" priority="718"/>
  </conditionalFormatting>
  <conditionalFormatting sqref="E189">
    <cfRule type="duplicateValues" dxfId="741" priority="719"/>
  </conditionalFormatting>
  <conditionalFormatting sqref="E190 E188 E192:E193">
    <cfRule type="duplicateValues" dxfId="740" priority="720"/>
  </conditionalFormatting>
  <conditionalFormatting sqref="E194:E202">
    <cfRule type="duplicateValues" dxfId="739" priority="721"/>
  </conditionalFormatting>
  <conditionalFormatting sqref="E188 E190 E192:E202">
    <cfRule type="duplicateValues" dxfId="738" priority="722"/>
  </conditionalFormatting>
  <conditionalFormatting sqref="E188:E190 E192:E202">
    <cfRule type="duplicateValues" dxfId="737" priority="723"/>
  </conditionalFormatting>
  <conditionalFormatting sqref="F178:F202 F204:F211">
    <cfRule type="containsText" dxfId="736" priority="717" operator="containsText" text="יש">
      <formula>NOT(ISERROR(SEARCH("יש",F178)))</formula>
    </cfRule>
  </conditionalFormatting>
  <conditionalFormatting sqref="A362">
    <cfRule type="duplicateValues" dxfId="735" priority="715"/>
  </conditionalFormatting>
  <conditionalFormatting sqref="F350:F362 F364:F366">
    <cfRule type="containsText" dxfId="734" priority="714" operator="containsText" text="יש">
      <formula>NOT(ISERROR(SEARCH("יש",F350)))</formula>
    </cfRule>
  </conditionalFormatting>
  <conditionalFormatting sqref="F369:F383">
    <cfRule type="containsText" dxfId="733" priority="712" operator="containsText" text="יש">
      <formula>NOT(ISERROR(SEARCH("יש",F369)))</formula>
    </cfRule>
  </conditionalFormatting>
  <conditionalFormatting sqref="A384 A386:A391">
    <cfRule type="duplicateValues" dxfId="732" priority="709"/>
  </conditionalFormatting>
  <conditionalFormatting sqref="A384 A386:A391">
    <cfRule type="duplicateValues" dxfId="731" priority="710"/>
  </conditionalFormatting>
  <conditionalFormatting sqref="F390:F391 F386:F388">
    <cfRule type="containsText" dxfId="730" priority="708" operator="containsText" text="יש">
      <formula>NOT(ISERROR(SEARCH("יש",F386)))</formula>
    </cfRule>
  </conditionalFormatting>
  <conditionalFormatting sqref="E384 E386:E391">
    <cfRule type="duplicateValues" dxfId="729" priority="705"/>
  </conditionalFormatting>
  <conditionalFormatting sqref="E384 E386:E391">
    <cfRule type="duplicateValues" dxfId="728" priority="706"/>
  </conditionalFormatting>
  <conditionalFormatting sqref="A394:A399">
    <cfRule type="duplicateValues" dxfId="727" priority="704"/>
  </conditionalFormatting>
  <conditionalFormatting sqref="C400:C401 E400:E401">
    <cfRule type="duplicateValues" dxfId="726" priority="703"/>
  </conditionalFormatting>
  <conditionalFormatting sqref="F395:F401">
    <cfRule type="containsText" dxfId="725" priority="702" operator="containsText" text="יש">
      <formula>NOT(ISERROR(SEARCH("יש",F395)))</formula>
    </cfRule>
  </conditionalFormatting>
  <conditionalFormatting sqref="F406:F418 F420:F424">
    <cfRule type="containsText" dxfId="724" priority="700" operator="containsText" text="יש">
      <formula>NOT(ISERROR(SEARCH("יש",F406)))</formula>
    </cfRule>
  </conditionalFormatting>
  <conditionalFormatting sqref="F425:F442">
    <cfRule type="containsText" dxfId="723" priority="698" operator="containsText" text="יש">
      <formula>NOT(ISERROR(SEARCH("יש",F425)))</formula>
    </cfRule>
  </conditionalFormatting>
  <conditionalFormatting sqref="A478">
    <cfRule type="duplicateValues" dxfId="722" priority="665"/>
  </conditionalFormatting>
  <conditionalFormatting sqref="A479">
    <cfRule type="duplicateValues" dxfId="721" priority="663"/>
  </conditionalFormatting>
  <conditionalFormatting sqref="A480">
    <cfRule type="duplicateValues" dxfId="720" priority="660"/>
  </conditionalFormatting>
  <conditionalFormatting sqref="A480">
    <cfRule type="duplicateValues" dxfId="719" priority="661"/>
  </conditionalFormatting>
  <conditionalFormatting sqref="A480">
    <cfRule type="duplicateValues" dxfId="718" priority="659"/>
  </conditionalFormatting>
  <conditionalFormatting sqref="A465">
    <cfRule type="duplicateValues" dxfId="717" priority="657"/>
  </conditionalFormatting>
  <conditionalFormatting sqref="A470">
    <cfRule type="duplicateValues" dxfId="716" priority="655"/>
  </conditionalFormatting>
  <conditionalFormatting sqref="A452:A454">
    <cfRule type="duplicateValues" dxfId="715" priority="695"/>
  </conditionalFormatting>
  <conditionalFormatting sqref="A452:A454">
    <cfRule type="duplicateValues" dxfId="714" priority="696"/>
  </conditionalFormatting>
  <conditionalFormatting sqref="A475 A455">
    <cfRule type="duplicateValues" dxfId="713" priority="693"/>
  </conditionalFormatting>
  <conditionalFormatting sqref="A456">
    <cfRule type="duplicateValues" dxfId="712" priority="692"/>
  </conditionalFormatting>
  <conditionalFormatting sqref="A457">
    <cfRule type="duplicateValues" dxfId="711" priority="691"/>
  </conditionalFormatting>
  <conditionalFormatting sqref="A459">
    <cfRule type="duplicateValues" dxfId="710" priority="690"/>
  </conditionalFormatting>
  <conditionalFormatting sqref="A461:A462">
    <cfRule type="duplicateValues" dxfId="709" priority="688"/>
  </conditionalFormatting>
  <conditionalFormatting sqref="A463">
    <cfRule type="duplicateValues" dxfId="708" priority="687"/>
  </conditionalFormatting>
  <conditionalFormatting sqref="A464">
    <cfRule type="duplicateValues" dxfId="707" priority="686"/>
  </conditionalFormatting>
  <conditionalFormatting sqref="A468">
    <cfRule type="duplicateValues" dxfId="706" priority="685"/>
  </conditionalFormatting>
  <conditionalFormatting sqref="A469">
    <cfRule type="duplicateValues" dxfId="705" priority="684"/>
  </conditionalFormatting>
  <conditionalFormatting sqref="A474">
    <cfRule type="duplicateValues" dxfId="704" priority="683"/>
  </conditionalFormatting>
  <conditionalFormatting sqref="A476:A477">
    <cfRule type="duplicateValues" dxfId="703" priority="682"/>
  </conditionalFormatting>
  <conditionalFormatting sqref="A478">
    <cfRule type="duplicateValues" dxfId="702" priority="681"/>
  </conditionalFormatting>
  <conditionalFormatting sqref="A479">
    <cfRule type="duplicateValues" dxfId="701" priority="680"/>
  </conditionalFormatting>
  <conditionalFormatting sqref="A458">
    <cfRule type="duplicateValues" dxfId="700" priority="679"/>
  </conditionalFormatting>
  <conditionalFormatting sqref="A484">
    <cfRule type="duplicateValues" dxfId="699" priority="677"/>
  </conditionalFormatting>
  <conditionalFormatting sqref="A484">
    <cfRule type="duplicateValues" dxfId="698" priority="678"/>
  </conditionalFormatting>
  <conditionalFormatting sqref="A485:A486">
    <cfRule type="duplicateValues" dxfId="697" priority="675"/>
  </conditionalFormatting>
  <conditionalFormatting sqref="A485">
    <cfRule type="duplicateValues" dxfId="696" priority="676"/>
  </conditionalFormatting>
  <conditionalFormatting sqref="A472">
    <cfRule type="duplicateValues" dxfId="695" priority="673"/>
  </conditionalFormatting>
  <conditionalFormatting sqref="A471:A472">
    <cfRule type="duplicateValues" dxfId="694" priority="674"/>
  </conditionalFormatting>
  <conditionalFormatting sqref="A473">
    <cfRule type="duplicateValues" dxfId="693" priority="672"/>
  </conditionalFormatting>
  <conditionalFormatting sqref="A474">
    <cfRule type="duplicateValues" dxfId="692" priority="671"/>
  </conditionalFormatting>
  <conditionalFormatting sqref="A475">
    <cfRule type="duplicateValues" dxfId="691" priority="669"/>
  </conditionalFormatting>
  <conditionalFormatting sqref="A476">
    <cfRule type="duplicateValues" dxfId="690" priority="668"/>
  </conditionalFormatting>
  <conditionalFormatting sqref="A477">
    <cfRule type="duplicateValues" dxfId="689" priority="667"/>
  </conditionalFormatting>
  <conditionalFormatting sqref="A475:A477">
    <cfRule type="duplicateValues" dxfId="688" priority="670"/>
  </conditionalFormatting>
  <conditionalFormatting sqref="A478">
    <cfRule type="duplicateValues" dxfId="687" priority="666"/>
  </conditionalFormatting>
  <conditionalFormatting sqref="A479">
    <cfRule type="duplicateValues" dxfId="686" priority="664"/>
  </conditionalFormatting>
  <conditionalFormatting sqref="A480">
    <cfRule type="duplicateValues" dxfId="685" priority="662"/>
  </conditionalFormatting>
  <conditionalFormatting sqref="A465">
    <cfRule type="duplicateValues" dxfId="684" priority="658"/>
  </conditionalFormatting>
  <conditionalFormatting sqref="A470">
    <cfRule type="duplicateValues" dxfId="683" priority="656"/>
  </conditionalFormatting>
  <conditionalFormatting sqref="A482">
    <cfRule type="duplicateValues" dxfId="682" priority="653"/>
  </conditionalFormatting>
  <conditionalFormatting sqref="A482">
    <cfRule type="duplicateValues" dxfId="681" priority="654"/>
  </conditionalFormatting>
  <conditionalFormatting sqref="F454:F459">
    <cfRule type="containsText" dxfId="680" priority="652" operator="containsText" text="יש">
      <formula>NOT(ISERROR(SEARCH("יש",F454)))</formula>
    </cfRule>
  </conditionalFormatting>
  <conditionalFormatting sqref="A504">
    <cfRule type="duplicateValues" dxfId="679" priority="646"/>
  </conditionalFormatting>
  <conditionalFormatting sqref="F492:F501 F503:F510">
    <cfRule type="containsText" dxfId="678" priority="645" operator="containsText" text="יש">
      <formula>NOT(ISERROR(SEARCH("יש",F492)))</formula>
    </cfRule>
  </conditionalFormatting>
  <conditionalFormatting sqref="A537">
    <cfRule type="duplicateValues" dxfId="677" priority="641"/>
  </conditionalFormatting>
  <conditionalFormatting sqref="A538">
    <cfRule type="duplicateValues" dxfId="676" priority="640"/>
  </conditionalFormatting>
  <conditionalFormatting sqref="A515">
    <cfRule type="duplicateValues" dxfId="675" priority="639"/>
  </conditionalFormatting>
  <conditionalFormatting sqref="A511:A514 A529:A536 A516:A527">
    <cfRule type="duplicateValues" dxfId="674" priority="642"/>
  </conditionalFormatting>
  <conditionalFormatting sqref="A541:A545">
    <cfRule type="duplicateValues" dxfId="673" priority="643"/>
  </conditionalFormatting>
  <conditionalFormatting sqref="A539">
    <cfRule type="duplicateValues" dxfId="672" priority="638"/>
  </conditionalFormatting>
  <conditionalFormatting sqref="F511:F549">
    <cfRule type="containsText" dxfId="671" priority="637" operator="containsText" text="יש">
      <formula>NOT(ISERROR(SEARCH("יש",F511)))</formula>
    </cfRule>
  </conditionalFormatting>
  <conditionalFormatting sqref="A564">
    <cfRule type="duplicateValues" dxfId="670" priority="630"/>
  </conditionalFormatting>
  <conditionalFormatting sqref="A565">
    <cfRule type="duplicateValues" dxfId="669" priority="629"/>
  </conditionalFormatting>
  <conditionalFormatting sqref="A549:A563">
    <cfRule type="duplicateValues" dxfId="668" priority="631"/>
  </conditionalFormatting>
  <conditionalFormatting sqref="A549:A566">
    <cfRule type="duplicateValues" dxfId="667" priority="632"/>
  </conditionalFormatting>
  <conditionalFormatting sqref="A567">
    <cfRule type="duplicateValues" dxfId="666" priority="627"/>
  </conditionalFormatting>
  <conditionalFormatting sqref="A567">
    <cfRule type="duplicateValues" dxfId="665" priority="628"/>
  </conditionalFormatting>
  <conditionalFormatting sqref="A568:A569">
    <cfRule type="duplicateValues" dxfId="664" priority="626"/>
  </conditionalFormatting>
  <conditionalFormatting sqref="A570">
    <cfRule type="duplicateValues" dxfId="663" priority="624"/>
  </conditionalFormatting>
  <conditionalFormatting sqref="A570">
    <cfRule type="duplicateValues" dxfId="662" priority="625"/>
  </conditionalFormatting>
  <conditionalFormatting sqref="A571">
    <cfRule type="duplicateValues" dxfId="661" priority="622"/>
  </conditionalFormatting>
  <conditionalFormatting sqref="A571">
    <cfRule type="duplicateValues" dxfId="660" priority="623"/>
  </conditionalFormatting>
  <conditionalFormatting sqref="A568:A569">
    <cfRule type="duplicateValues" dxfId="659" priority="633"/>
  </conditionalFormatting>
  <conditionalFormatting sqref="F550:F577">
    <cfRule type="containsText" dxfId="658" priority="621" operator="containsText" text="יש">
      <formula>NOT(ISERROR(SEARCH("יש",F550)))</formula>
    </cfRule>
  </conditionalFormatting>
  <conditionalFormatting sqref="A586">
    <cfRule type="duplicateValues" dxfId="657" priority="618"/>
  </conditionalFormatting>
  <conditionalFormatting sqref="F578:F590">
    <cfRule type="containsText" dxfId="656" priority="617" operator="containsText" text="יש">
      <formula>NOT(ISERROR(SEARCH("יש",F578)))</formula>
    </cfRule>
  </conditionalFormatting>
  <conditionalFormatting sqref="A632">
    <cfRule type="duplicateValues" dxfId="655" priority="615"/>
  </conditionalFormatting>
  <conditionalFormatting sqref="E632">
    <cfRule type="duplicateValues" dxfId="654" priority="612"/>
  </conditionalFormatting>
  <conditionalFormatting sqref="E632">
    <cfRule type="duplicateValues" dxfId="653" priority="613"/>
  </conditionalFormatting>
  <conditionalFormatting sqref="E632">
    <cfRule type="duplicateValues" dxfId="652" priority="614"/>
  </conditionalFormatting>
  <conditionalFormatting sqref="F591:F641">
    <cfRule type="containsText" dxfId="651" priority="611" operator="containsText" text="יש">
      <formula>NOT(ISERROR(SEARCH("יש",F591)))</formula>
    </cfRule>
  </conditionalFormatting>
  <conditionalFormatting sqref="E651:E660 A641:A649 E642:E649 D642:D660 C642:C649 C651:C660 A651:A688">
    <cfRule type="expression" dxfId="650" priority="605">
      <formula>$B641&lt;22</formula>
    </cfRule>
  </conditionalFormatting>
  <conditionalFormatting sqref="A649">
    <cfRule type="duplicateValues" dxfId="649" priority="602"/>
  </conditionalFormatting>
  <conditionalFormatting sqref="A649">
    <cfRule type="duplicateValues" dxfId="648" priority="603"/>
  </conditionalFormatting>
  <conditionalFormatting sqref="A651:A653 A647:A648 A655:A659 A661:A670 A673:A680 A641:A645 A682 A684:A688">
    <cfRule type="duplicateValues" dxfId="647" priority="604"/>
  </conditionalFormatting>
  <conditionalFormatting sqref="A681">
    <cfRule type="duplicateValues" dxfId="646" priority="601"/>
  </conditionalFormatting>
  <conditionalFormatting sqref="A641:A649 A684:A688 A651:A682">
    <cfRule type="duplicateValues" dxfId="645" priority="600"/>
  </conditionalFormatting>
  <conditionalFormatting sqref="A689:A690">
    <cfRule type="expression" dxfId="644" priority="599">
      <formula>$B689&lt;22</formula>
    </cfRule>
  </conditionalFormatting>
  <conditionalFormatting sqref="F642:F709">
    <cfRule type="containsText" dxfId="643" priority="595" operator="containsText" text="יש">
      <formula>NOT(ISERROR(SEARCH("יש",F642)))</formula>
    </cfRule>
  </conditionalFormatting>
  <conditionalFormatting sqref="F710:F724">
    <cfRule type="containsText" dxfId="642" priority="591" operator="containsText" text="יש">
      <formula>NOT(ISERROR(SEARCH("יש",F710)))</formula>
    </cfRule>
  </conditionalFormatting>
  <conditionalFormatting sqref="A730">
    <cfRule type="duplicateValues" dxfId="641" priority="586"/>
  </conditionalFormatting>
  <conditionalFormatting sqref="A730">
    <cfRule type="duplicateValues" dxfId="640" priority="587"/>
  </conditionalFormatting>
  <conditionalFormatting sqref="A730">
    <cfRule type="duplicateValues" dxfId="639" priority="588"/>
  </conditionalFormatting>
  <conditionalFormatting sqref="A727">
    <cfRule type="duplicateValues" dxfId="638" priority="582"/>
  </conditionalFormatting>
  <conditionalFormatting sqref="F735:F772">
    <cfRule type="containsText" dxfId="637" priority="576" operator="containsText" text="יש">
      <formula>NOT(ISERROR(SEARCH("יש",F735)))</formula>
    </cfRule>
  </conditionalFormatting>
  <conditionalFormatting sqref="F773:F789">
    <cfRule type="containsText" dxfId="636" priority="572" operator="containsText" text="יש">
      <formula>NOT(ISERROR(SEARCH("יש",F773)))</formula>
    </cfRule>
  </conditionalFormatting>
  <conditionalFormatting sqref="A797:A798">
    <cfRule type="duplicateValues" dxfId="635" priority="568"/>
  </conditionalFormatting>
  <conditionalFormatting sqref="A797:A798">
    <cfRule type="duplicateValues" dxfId="634" priority="569"/>
  </conditionalFormatting>
  <conditionalFormatting sqref="A797:A798">
    <cfRule type="duplicateValues" dxfId="633" priority="570"/>
  </conditionalFormatting>
  <conditionalFormatting sqref="E797:E798">
    <cfRule type="duplicateValues" dxfId="632" priority="566"/>
  </conditionalFormatting>
  <conditionalFormatting sqref="E797:E798">
    <cfRule type="duplicateValues" dxfId="631" priority="567"/>
  </conditionalFormatting>
  <conditionalFormatting sqref="A793">
    <cfRule type="duplicateValues" dxfId="630" priority="563"/>
  </conditionalFormatting>
  <conditionalFormatting sqref="A790:A792 A794">
    <cfRule type="duplicateValues" dxfId="629" priority="564"/>
  </conditionalFormatting>
  <conditionalFormatting sqref="A790:A794">
    <cfRule type="duplicateValues" dxfId="628" priority="565"/>
  </conditionalFormatting>
  <conditionalFormatting sqref="F790:F801">
    <cfRule type="containsText" dxfId="627" priority="562" operator="containsText" text="יש">
      <formula>NOT(ISERROR(SEARCH("יש",F790)))</formula>
    </cfRule>
  </conditionalFormatting>
  <conditionalFormatting sqref="A829">
    <cfRule type="duplicateValues" dxfId="626" priority="558"/>
  </conditionalFormatting>
  <conditionalFormatting sqref="A829">
    <cfRule type="duplicateValues" dxfId="625" priority="559"/>
  </conditionalFormatting>
  <conditionalFormatting sqref="A829">
    <cfRule type="duplicateValues" dxfId="624" priority="560"/>
  </conditionalFormatting>
  <conditionalFormatting sqref="F802:F844">
    <cfRule type="containsText" dxfId="623" priority="557" operator="containsText" text="יש">
      <formula>NOT(ISERROR(SEARCH("יש",F802)))</formula>
    </cfRule>
  </conditionalFormatting>
  <conditionalFormatting sqref="L6:L9">
    <cfRule type="containsText" dxfId="622" priority="551" operator="containsText" text="יש">
      <formula>NOT(ISERROR(SEARCH("יש",L6)))</formula>
    </cfRule>
  </conditionalFormatting>
  <conditionalFormatting sqref="B3:B16 B63:B79 B111:B134 B136:B152 B178:B202 B204:B211 B461:B466 B468:B491">
    <cfRule type="expression" dxfId="621" priority="461">
      <formula>F3="אין"</formula>
    </cfRule>
  </conditionalFormatting>
  <conditionalFormatting sqref="B17:B26">
    <cfRule type="expression" dxfId="620" priority="460">
      <formula>F17="אין"</formula>
    </cfRule>
  </conditionalFormatting>
  <conditionalFormatting sqref="G3:G26 G63:G79 G81:G84 G136:G152 G461:G466 G468:G491">
    <cfRule type="expression" dxfId="619" priority="459">
      <formula>F3="יש"</formula>
    </cfRule>
  </conditionalFormatting>
  <conditionalFormatting sqref="G42:G61">
    <cfRule type="expression" dxfId="618" priority="458">
      <formula>F42="יש"</formula>
    </cfRule>
  </conditionalFormatting>
  <conditionalFormatting sqref="G85:G103 G105:G134">
    <cfRule type="expression" dxfId="617" priority="455">
      <formula>F85="יש"</formula>
    </cfRule>
  </conditionalFormatting>
  <conditionalFormatting sqref="G154:G176 G178:G202">
    <cfRule type="expression" dxfId="616" priority="454">
      <formula>F154="יש"</formula>
    </cfRule>
  </conditionalFormatting>
  <conditionalFormatting sqref="G231 G233:G253">
    <cfRule type="expression" dxfId="615" priority="452">
      <formula>F231="יש"</formula>
    </cfRule>
  </conditionalFormatting>
  <conditionalFormatting sqref="F28:F41">
    <cfRule type="containsText" dxfId="614" priority="451" operator="containsText" text="יש">
      <formula>NOT(ISERROR(SEARCH("יש",F28)))</formula>
    </cfRule>
  </conditionalFormatting>
  <conditionalFormatting sqref="G28:G41">
    <cfRule type="expression" dxfId="613" priority="450">
      <formula>F28="יש"</formula>
    </cfRule>
  </conditionalFormatting>
  <conditionalFormatting sqref="B28:B61">
    <cfRule type="expression" dxfId="612" priority="448">
      <formula>F28="אין"</formula>
    </cfRule>
  </conditionalFormatting>
  <conditionalFormatting sqref="F85:F103 F105:F106">
    <cfRule type="containsText" dxfId="611" priority="446" operator="containsText" text="יש">
      <formula>NOT(ISERROR(SEARCH("יש",F85)))</formula>
    </cfRule>
  </conditionalFormatting>
  <conditionalFormatting sqref="G204:G230">
    <cfRule type="expression" dxfId="610" priority="444">
      <formula>F204="יש"</formula>
    </cfRule>
  </conditionalFormatting>
  <conditionalFormatting sqref="B255:B271 B273:B276">
    <cfRule type="expression" dxfId="609" priority="443">
      <formula>F255="אין"</formula>
    </cfRule>
  </conditionalFormatting>
  <conditionalFormatting sqref="F255:F271 F273:F276">
    <cfRule type="containsText" dxfId="608" priority="442" operator="containsText" text="יש">
      <formula>NOT(ISERROR(SEARCH("יש",F255)))</formula>
    </cfRule>
  </conditionalFormatting>
  <conditionalFormatting sqref="G255:G271 G273:G276">
    <cfRule type="expression" dxfId="607" priority="441">
      <formula>F255="יש"</formula>
    </cfRule>
  </conditionalFormatting>
  <conditionalFormatting sqref="F277:F285">
    <cfRule type="containsText" dxfId="606" priority="440" operator="containsText" text="יש">
      <formula>NOT(ISERROR(SEARCH("יש",F277)))</formula>
    </cfRule>
  </conditionalFormatting>
  <conditionalFormatting sqref="B277:B294">
    <cfRule type="expression" dxfId="605" priority="439">
      <formula>F277="אין"</formula>
    </cfRule>
  </conditionalFormatting>
  <conditionalFormatting sqref="G277:G291">
    <cfRule type="expression" dxfId="604" priority="438">
      <formula>F277="יש"</formula>
    </cfRule>
  </conditionalFormatting>
  <conditionalFormatting sqref="G305:G317">
    <cfRule type="expression" dxfId="603" priority="437">
      <formula>F305="יש"</formula>
    </cfRule>
  </conditionalFormatting>
  <conditionalFormatting sqref="G292:G303">
    <cfRule type="expression" dxfId="602" priority="436">
      <formula>F292="יש"</formula>
    </cfRule>
  </conditionalFormatting>
  <conditionalFormatting sqref="F318:F338 F340:F348">
    <cfRule type="containsText" dxfId="601" priority="435" operator="containsText" text="יש">
      <formula>NOT(ISERROR(SEARCH("יש",F318)))</formula>
    </cfRule>
  </conditionalFormatting>
  <conditionalFormatting sqref="G318:G338 G340:G347">
    <cfRule type="expression" dxfId="600" priority="434">
      <formula>F318="יש"</formula>
    </cfRule>
  </conditionalFormatting>
  <conditionalFormatting sqref="F349">
    <cfRule type="containsText" dxfId="599" priority="427" operator="containsText" text="יש">
      <formula>NOT(ISERROR(SEARCH("יש",F349)))</formula>
    </cfRule>
  </conditionalFormatting>
  <conditionalFormatting sqref="G349:G362 G364:G366">
    <cfRule type="expression" dxfId="598" priority="426">
      <formula>F349="יש"</formula>
    </cfRule>
  </conditionalFormatting>
  <conditionalFormatting sqref="B349:B362">
    <cfRule type="expression" dxfId="597" priority="425">
      <formula>F349="אין"</formula>
    </cfRule>
  </conditionalFormatting>
  <conditionalFormatting sqref="G369:G383">
    <cfRule type="expression" dxfId="596" priority="424">
      <formula>F369="יש"</formula>
    </cfRule>
  </conditionalFormatting>
  <conditionalFormatting sqref="B369:B383">
    <cfRule type="expression" dxfId="595" priority="423">
      <formula>F369="אין"</formula>
    </cfRule>
  </conditionalFormatting>
  <conditionalFormatting sqref="E364:E368">
    <cfRule type="duplicateValues" dxfId="594" priority="1846"/>
  </conditionalFormatting>
  <conditionalFormatting sqref="F384">
    <cfRule type="containsText" dxfId="593" priority="422" operator="containsText" text="יש">
      <formula>NOT(ISERROR(SEARCH("יש",F384)))</formula>
    </cfRule>
  </conditionalFormatting>
  <conditionalFormatting sqref="G384">
    <cfRule type="expression" dxfId="592" priority="421">
      <formula>F384="יש"</formula>
    </cfRule>
  </conditionalFormatting>
  <conditionalFormatting sqref="F389">
    <cfRule type="containsText" dxfId="591" priority="420" operator="containsText" text="יש">
      <formula>NOT(ISERROR(SEARCH("יש",F389)))</formula>
    </cfRule>
  </conditionalFormatting>
  <conditionalFormatting sqref="G386:G391">
    <cfRule type="expression" dxfId="590" priority="419">
      <formula>F386="יש"</formula>
    </cfRule>
  </conditionalFormatting>
  <conditionalFormatting sqref="F392">
    <cfRule type="containsText" dxfId="589" priority="418" operator="containsText" text="יש">
      <formula>NOT(ISERROR(SEARCH("יש",F392)))</formula>
    </cfRule>
  </conditionalFormatting>
  <conditionalFormatting sqref="G392">
    <cfRule type="expression" dxfId="588" priority="417">
      <formula>F392="יש"</formula>
    </cfRule>
  </conditionalFormatting>
  <conditionalFormatting sqref="F394">
    <cfRule type="containsText" dxfId="587" priority="416" operator="containsText" text="יש">
      <formula>NOT(ISERROR(SEARCH("יש",F394)))</formula>
    </cfRule>
  </conditionalFormatting>
  <conditionalFormatting sqref="G394:G401">
    <cfRule type="expression" dxfId="586" priority="415">
      <formula>F394="יש"</formula>
    </cfRule>
  </conditionalFormatting>
  <conditionalFormatting sqref="G406:G418 G420:G424">
    <cfRule type="expression" dxfId="585" priority="414">
      <formula>F406="יש"</formula>
    </cfRule>
  </conditionalFormatting>
  <conditionalFormatting sqref="G425:G442">
    <cfRule type="expression" dxfId="584" priority="413">
      <formula>F425="יש"</formula>
    </cfRule>
  </conditionalFormatting>
  <conditionalFormatting sqref="G454:G459">
    <cfRule type="expression" dxfId="583" priority="412">
      <formula>F454="יש"</formula>
    </cfRule>
  </conditionalFormatting>
  <conditionalFormatting sqref="G492:G501 G503:G510">
    <cfRule type="expression" dxfId="582" priority="411">
      <formula>F492="יש"</formula>
    </cfRule>
  </conditionalFormatting>
  <conditionalFormatting sqref="G511:G554">
    <cfRule type="expression" dxfId="581" priority="410">
      <formula>F511="יש"</formula>
    </cfRule>
  </conditionalFormatting>
  <conditionalFormatting sqref="G557:G577">
    <cfRule type="expression" dxfId="580" priority="409">
      <formula>F557="יש"</formula>
    </cfRule>
  </conditionalFormatting>
  <conditionalFormatting sqref="G555:G556">
    <cfRule type="expression" dxfId="579" priority="406">
      <formula>F555="יש"</formula>
    </cfRule>
  </conditionalFormatting>
  <conditionalFormatting sqref="B295:B303 B305:B317">
    <cfRule type="expression" dxfId="578" priority="405">
      <formula>F295="אין"</formula>
    </cfRule>
  </conditionalFormatting>
  <conditionalFormatting sqref="B318:B338 B340:B348">
    <cfRule type="expression" dxfId="577" priority="404">
      <formula>F318="אין"</formula>
    </cfRule>
  </conditionalFormatting>
  <conditionalFormatting sqref="B384 B386:B392">
    <cfRule type="expression" dxfId="576" priority="403">
      <formula>F384="אין"</formula>
    </cfRule>
  </conditionalFormatting>
  <conditionalFormatting sqref="B394:B401">
    <cfRule type="expression" dxfId="575" priority="402">
      <formula>F394="אין"</formula>
    </cfRule>
  </conditionalFormatting>
  <conditionalFormatting sqref="B406:B424">
    <cfRule type="expression" dxfId="574" priority="401">
      <formula>F406="אין"</formula>
    </cfRule>
  </conditionalFormatting>
  <conditionalFormatting sqref="B425:B442">
    <cfRule type="expression" dxfId="573" priority="400">
      <formula>F425="אין"</formula>
    </cfRule>
  </conditionalFormatting>
  <conditionalFormatting sqref="B452:B459">
    <cfRule type="expression" dxfId="572" priority="399">
      <formula>F452="אין"</formula>
    </cfRule>
  </conditionalFormatting>
  <conditionalFormatting sqref="B492:B501 B503:B510">
    <cfRule type="expression" dxfId="571" priority="398">
      <formula>F492="אין"</formula>
    </cfRule>
  </conditionalFormatting>
  <conditionalFormatting sqref="B511:B554">
    <cfRule type="expression" dxfId="570" priority="397">
      <formula>F511="אין"</formula>
    </cfRule>
  </conditionalFormatting>
  <conditionalFormatting sqref="B555:B577">
    <cfRule type="expression" dxfId="569" priority="396">
      <formula>F555="אין"</formula>
    </cfRule>
  </conditionalFormatting>
  <conditionalFormatting sqref="B578:B590">
    <cfRule type="expression" dxfId="568" priority="395">
      <formula>F578="אין"</formula>
    </cfRule>
  </conditionalFormatting>
  <conditionalFormatting sqref="B591:B641">
    <cfRule type="expression" dxfId="567" priority="394">
      <formula>F591="אין"</formula>
    </cfRule>
  </conditionalFormatting>
  <conditionalFormatting sqref="G578:G590">
    <cfRule type="expression" dxfId="566" priority="393">
      <formula>F578="יש"</formula>
    </cfRule>
  </conditionalFormatting>
  <conditionalFormatting sqref="G591:G641">
    <cfRule type="expression" dxfId="565" priority="392">
      <formula>F591="יש"</formula>
    </cfRule>
  </conditionalFormatting>
  <conditionalFormatting sqref="G642:G709">
    <cfRule type="expression" dxfId="564" priority="388">
      <formula>F642="יש"</formula>
    </cfRule>
  </conditionalFormatting>
  <conditionalFormatting sqref="B642:B709">
    <cfRule type="expression" dxfId="563" priority="387">
      <formula>F642="אין"</formula>
    </cfRule>
  </conditionalFormatting>
  <conditionalFormatting sqref="G710:G724">
    <cfRule type="expression" dxfId="562" priority="383">
      <formula>F710="יש"</formula>
    </cfRule>
  </conditionalFormatting>
  <conditionalFormatting sqref="B710:B723">
    <cfRule type="expression" dxfId="561" priority="382">
      <formula>F710="אין"</formula>
    </cfRule>
  </conditionalFormatting>
  <conditionalFormatting sqref="B724:B734">
    <cfRule type="expression" dxfId="560" priority="381">
      <formula>F724="אין"</formula>
    </cfRule>
  </conditionalFormatting>
  <conditionalFormatting sqref="F725:F734">
    <cfRule type="containsText" dxfId="559" priority="380" operator="containsText" text="יש">
      <formula>NOT(ISERROR(SEARCH("יש",F725)))</formula>
    </cfRule>
  </conditionalFormatting>
  <conditionalFormatting sqref="G725:G734">
    <cfRule type="expression" dxfId="558" priority="379">
      <formula>F725="יש"</formula>
    </cfRule>
  </conditionalFormatting>
  <conditionalFormatting sqref="B735:B772">
    <cfRule type="expression" dxfId="557" priority="378">
      <formula>F735="אין"</formula>
    </cfRule>
  </conditionalFormatting>
  <conditionalFormatting sqref="G735:G772">
    <cfRule type="expression" dxfId="556" priority="377">
      <formula>F735="יש"</formula>
    </cfRule>
  </conditionalFormatting>
  <conditionalFormatting sqref="G773:G789">
    <cfRule type="expression" dxfId="555" priority="376">
      <formula>F773="יש"</formula>
    </cfRule>
  </conditionalFormatting>
  <conditionalFormatting sqref="B773:B801">
    <cfRule type="expression" dxfId="554" priority="375">
      <formula>F773="אין"</formula>
    </cfRule>
  </conditionalFormatting>
  <conditionalFormatting sqref="G790:G801">
    <cfRule type="expression" dxfId="553" priority="374">
      <formula>F790="יש"</formula>
    </cfRule>
  </conditionalFormatting>
  <conditionalFormatting sqref="G802:G844">
    <cfRule type="expression" dxfId="552" priority="373">
      <formula>F802="יש"</formula>
    </cfRule>
  </conditionalFormatting>
  <conditionalFormatting sqref="B802:B844">
    <cfRule type="expression" dxfId="551" priority="372">
      <formula>F802="אין"</formula>
    </cfRule>
  </conditionalFormatting>
  <conditionalFormatting sqref="B231 B233:B253">
    <cfRule type="expression" dxfId="550" priority="371">
      <formula>F231="אין"</formula>
    </cfRule>
  </conditionalFormatting>
  <conditionalFormatting sqref="B212:B230">
    <cfRule type="expression" dxfId="549" priority="370">
      <formula>F212="אין"</formula>
    </cfRule>
  </conditionalFormatting>
  <conditionalFormatting sqref="B84:B103 B105:B110">
    <cfRule type="expression" dxfId="548" priority="368">
      <formula>F84="אין"</formula>
    </cfRule>
  </conditionalFormatting>
  <conditionalFormatting sqref="B154:B176">
    <cfRule type="expression" dxfId="547" priority="366">
      <formula>F154="אין"</formula>
    </cfRule>
  </conditionalFormatting>
  <conditionalFormatting sqref="T7:T9">
    <cfRule type="cellIs" dxfId="546" priority="360" operator="equal">
      <formula>0</formula>
    </cfRule>
  </conditionalFormatting>
  <conditionalFormatting sqref="Y7:Y9">
    <cfRule type="cellIs" dxfId="545" priority="356" operator="equal">
      <formula>0</formula>
    </cfRule>
  </conditionalFormatting>
  <conditionalFormatting sqref="J12:J15">
    <cfRule type="cellIs" dxfId="544" priority="347" operator="equal">
      <formula>0</formula>
    </cfRule>
  </conditionalFormatting>
  <conditionalFormatting sqref="J18:J21">
    <cfRule type="cellIs" dxfId="543" priority="346" operator="equal">
      <formula>0</formula>
    </cfRule>
  </conditionalFormatting>
  <conditionalFormatting sqref="J24:J27">
    <cfRule type="cellIs" dxfId="542" priority="345" operator="equal">
      <formula>0</formula>
    </cfRule>
  </conditionalFormatting>
  <conditionalFormatting sqref="J30:J33">
    <cfRule type="cellIs" dxfId="541" priority="344" operator="equal">
      <formula>0</formula>
    </cfRule>
  </conditionalFormatting>
  <conditionalFormatting sqref="K36:K39">
    <cfRule type="cellIs" dxfId="540" priority="343" operator="equal">
      <formula>0</formula>
    </cfRule>
  </conditionalFormatting>
  <conditionalFormatting sqref="J36:J39">
    <cfRule type="cellIs" dxfId="539" priority="342" operator="equal">
      <formula>0</formula>
    </cfRule>
  </conditionalFormatting>
  <conditionalFormatting sqref="K42:K45">
    <cfRule type="cellIs" dxfId="538" priority="341" operator="equal">
      <formula>0</formula>
    </cfRule>
  </conditionalFormatting>
  <conditionalFormatting sqref="J42:J45">
    <cfRule type="cellIs" dxfId="537" priority="340" operator="equal">
      <formula>0</formula>
    </cfRule>
  </conditionalFormatting>
  <conditionalFormatting sqref="K48:K51">
    <cfRule type="cellIs" dxfId="536" priority="339" operator="equal">
      <formula>0</formula>
    </cfRule>
  </conditionalFormatting>
  <conditionalFormatting sqref="J48:J51">
    <cfRule type="cellIs" dxfId="535" priority="338" operator="equal">
      <formula>0</formula>
    </cfRule>
  </conditionalFormatting>
  <conditionalFormatting sqref="K54:K57">
    <cfRule type="cellIs" dxfId="534" priority="337" operator="equal">
      <formula>0</formula>
    </cfRule>
  </conditionalFormatting>
  <conditionalFormatting sqref="J54:J57">
    <cfRule type="cellIs" dxfId="533" priority="336" operator="equal">
      <formula>0</formula>
    </cfRule>
  </conditionalFormatting>
  <conditionalFormatting sqref="K60:K63">
    <cfRule type="cellIs" dxfId="532" priority="335" operator="equal">
      <formula>0</formula>
    </cfRule>
  </conditionalFormatting>
  <conditionalFormatting sqref="J60:J63">
    <cfRule type="cellIs" dxfId="531" priority="334" operator="equal">
      <formula>0</formula>
    </cfRule>
  </conditionalFormatting>
  <conditionalFormatting sqref="O6:O9">
    <cfRule type="cellIs" dxfId="530" priority="333" operator="equal">
      <formula>0</formula>
    </cfRule>
  </conditionalFormatting>
  <conditionalFormatting sqref="N46">
    <cfRule type="duplicateValues" dxfId="529" priority="331"/>
  </conditionalFormatting>
  <conditionalFormatting sqref="N49:N50">
    <cfRule type="duplicateValues" dxfId="528" priority="330"/>
  </conditionalFormatting>
  <conditionalFormatting sqref="O12:O15">
    <cfRule type="cellIs" dxfId="527" priority="328" operator="equal">
      <formula>0</formula>
    </cfRule>
  </conditionalFormatting>
  <conditionalFormatting sqref="O18:O21">
    <cfRule type="cellIs" dxfId="526" priority="327" operator="equal">
      <formula>0</formula>
    </cfRule>
  </conditionalFormatting>
  <conditionalFormatting sqref="O24:O27">
    <cfRule type="cellIs" dxfId="525" priority="326" operator="equal">
      <formula>0</formula>
    </cfRule>
  </conditionalFormatting>
  <conditionalFormatting sqref="O30:O33">
    <cfRule type="cellIs" dxfId="524" priority="325" operator="equal">
      <formula>0</formula>
    </cfRule>
  </conditionalFormatting>
  <conditionalFormatting sqref="P36:P39">
    <cfRule type="cellIs" dxfId="523" priority="324" operator="equal">
      <formula>0</formula>
    </cfRule>
  </conditionalFormatting>
  <conditionalFormatting sqref="O36:O39">
    <cfRule type="cellIs" dxfId="522" priority="323" operator="equal">
      <formula>0</formula>
    </cfRule>
  </conditionalFormatting>
  <conditionalFormatting sqref="P42:P45">
    <cfRule type="cellIs" dxfId="521" priority="322" operator="equal">
      <formula>0</formula>
    </cfRule>
  </conditionalFormatting>
  <conditionalFormatting sqref="O42:O45">
    <cfRule type="cellIs" dxfId="520" priority="321" operator="equal">
      <formula>0</formula>
    </cfRule>
  </conditionalFormatting>
  <conditionalFormatting sqref="P48:P51">
    <cfRule type="cellIs" dxfId="519" priority="320" operator="equal">
      <formula>0</formula>
    </cfRule>
  </conditionalFormatting>
  <conditionalFormatting sqref="O48:O51">
    <cfRule type="cellIs" dxfId="518" priority="319" operator="equal">
      <formula>0</formula>
    </cfRule>
  </conditionalFormatting>
  <conditionalFormatting sqref="P54:P57">
    <cfRule type="cellIs" dxfId="517" priority="318" operator="equal">
      <formula>0</formula>
    </cfRule>
  </conditionalFormatting>
  <conditionalFormatting sqref="O54:O57">
    <cfRule type="cellIs" dxfId="516" priority="317" operator="equal">
      <formula>0</formula>
    </cfRule>
  </conditionalFormatting>
  <conditionalFormatting sqref="P60:P63">
    <cfRule type="cellIs" dxfId="515" priority="316" operator="equal">
      <formula>0</formula>
    </cfRule>
  </conditionalFormatting>
  <conditionalFormatting sqref="O60:O63">
    <cfRule type="cellIs" dxfId="514" priority="315" operator="equal">
      <formula>0</formula>
    </cfRule>
  </conditionalFormatting>
  <conditionalFormatting sqref="T12:T15">
    <cfRule type="cellIs" dxfId="513" priority="314" operator="equal">
      <formula>0</formula>
    </cfRule>
  </conditionalFormatting>
  <conditionalFormatting sqref="S45">
    <cfRule type="duplicateValues" dxfId="512" priority="312"/>
  </conditionalFormatting>
  <conditionalFormatting sqref="S51:S52">
    <cfRule type="duplicateValues" dxfId="511" priority="311"/>
  </conditionalFormatting>
  <conditionalFormatting sqref="S55:S56">
    <cfRule type="duplicateValues" dxfId="510" priority="310"/>
  </conditionalFormatting>
  <conditionalFormatting sqref="S48:S50">
    <cfRule type="expression" dxfId="509" priority="313">
      <formula>#REF!&lt;=21</formula>
    </cfRule>
  </conditionalFormatting>
  <conditionalFormatting sqref="T18:T21">
    <cfRule type="cellIs" dxfId="508" priority="308" operator="equal">
      <formula>0</formula>
    </cfRule>
  </conditionalFormatting>
  <conditionalFormatting sqref="T24:T27">
    <cfRule type="cellIs" dxfId="507" priority="307" operator="equal">
      <formula>0</formula>
    </cfRule>
  </conditionalFormatting>
  <conditionalFormatting sqref="T30:T33">
    <cfRule type="cellIs" dxfId="506" priority="306" operator="equal">
      <formula>0</formula>
    </cfRule>
  </conditionalFormatting>
  <conditionalFormatting sqref="T36:T39">
    <cfRule type="cellIs" dxfId="505" priority="305" operator="equal">
      <formula>0</formula>
    </cfRule>
  </conditionalFormatting>
  <conditionalFormatting sqref="U42:U45">
    <cfRule type="cellIs" dxfId="504" priority="304" operator="equal">
      <formula>0</formula>
    </cfRule>
  </conditionalFormatting>
  <conditionalFormatting sqref="T42:T45">
    <cfRule type="cellIs" dxfId="503" priority="303" operator="equal">
      <formula>0</formula>
    </cfRule>
  </conditionalFormatting>
  <conditionalFormatting sqref="U48:U51">
    <cfRule type="cellIs" dxfId="502" priority="302" operator="equal">
      <formula>0</formula>
    </cfRule>
  </conditionalFormatting>
  <conditionalFormatting sqref="T48:T51">
    <cfRule type="cellIs" dxfId="501" priority="301" operator="equal">
      <formula>0</formula>
    </cfRule>
  </conditionalFormatting>
  <conditionalFormatting sqref="U54:U57">
    <cfRule type="cellIs" dxfId="500" priority="300" operator="equal">
      <formula>0</formula>
    </cfRule>
  </conditionalFormatting>
  <conditionalFormatting sqref="T54:T57">
    <cfRule type="cellIs" dxfId="499" priority="299" operator="equal">
      <formula>0</formula>
    </cfRule>
  </conditionalFormatting>
  <conditionalFormatting sqref="U60:U63">
    <cfRule type="cellIs" dxfId="498" priority="298" operator="equal">
      <formula>0</formula>
    </cfRule>
  </conditionalFormatting>
  <conditionalFormatting sqref="T60:T63">
    <cfRule type="cellIs" dxfId="497" priority="297" operator="equal">
      <formula>0</formula>
    </cfRule>
  </conditionalFormatting>
  <conditionalFormatting sqref="U66:U67">
    <cfRule type="cellIs" dxfId="496" priority="296" operator="equal">
      <formula>0</formula>
    </cfRule>
  </conditionalFormatting>
  <conditionalFormatting sqref="T66:T67">
    <cfRule type="cellIs" dxfId="495" priority="295" operator="equal">
      <formula>0</formula>
    </cfRule>
  </conditionalFormatting>
  <conditionalFormatting sqref="Y12:Y15">
    <cfRule type="cellIs" dxfId="494" priority="294" operator="equal">
      <formula>0</formula>
    </cfRule>
  </conditionalFormatting>
  <conditionalFormatting sqref="X45">
    <cfRule type="duplicateValues" dxfId="493" priority="292"/>
  </conditionalFormatting>
  <conditionalFormatting sqref="X51:X52">
    <cfRule type="duplicateValues" dxfId="492" priority="291"/>
  </conditionalFormatting>
  <conditionalFormatting sqref="X55:X56">
    <cfRule type="duplicateValues" dxfId="491" priority="290"/>
  </conditionalFormatting>
  <conditionalFormatting sqref="X48:X50">
    <cfRule type="expression" dxfId="490" priority="293">
      <formula>#REF!&lt;=21</formula>
    </cfRule>
  </conditionalFormatting>
  <conditionalFormatting sqref="Y18:Y21">
    <cfRule type="cellIs" dxfId="489" priority="288" operator="equal">
      <formula>0</formula>
    </cfRule>
  </conditionalFormatting>
  <conditionalFormatting sqref="Y24:Y27">
    <cfRule type="cellIs" dxfId="488" priority="287" operator="equal">
      <formula>0</formula>
    </cfRule>
  </conditionalFormatting>
  <conditionalFormatting sqref="Y30:Y33">
    <cfRule type="cellIs" dxfId="487" priority="286" operator="equal">
      <formula>0</formula>
    </cfRule>
  </conditionalFormatting>
  <conditionalFormatting sqref="Y36:Y39">
    <cfRule type="cellIs" dxfId="486" priority="285" operator="equal">
      <formula>0</formula>
    </cfRule>
  </conditionalFormatting>
  <conditionalFormatting sqref="Z42:Z45">
    <cfRule type="cellIs" dxfId="485" priority="284" operator="equal">
      <formula>0</formula>
    </cfRule>
  </conditionalFormatting>
  <conditionalFormatting sqref="Y42:Y45">
    <cfRule type="cellIs" dxfId="484" priority="283" operator="equal">
      <formula>0</formula>
    </cfRule>
  </conditionalFormatting>
  <conditionalFormatting sqref="Z48:Z51">
    <cfRule type="cellIs" dxfId="483" priority="282" operator="equal">
      <formula>0</formula>
    </cfRule>
  </conditionalFormatting>
  <conditionalFormatting sqref="Y48:Y51">
    <cfRule type="cellIs" dxfId="482" priority="281" operator="equal">
      <formula>0</formula>
    </cfRule>
  </conditionalFormatting>
  <conditionalFormatting sqref="Z54:Z57">
    <cfRule type="cellIs" dxfId="481" priority="280" operator="equal">
      <formula>0</formula>
    </cfRule>
  </conditionalFormatting>
  <conditionalFormatting sqref="Y54:Y57">
    <cfRule type="cellIs" dxfId="480" priority="279" operator="equal">
      <formula>0</formula>
    </cfRule>
  </conditionalFormatting>
  <conditionalFormatting sqref="Z60:Z63">
    <cfRule type="cellIs" dxfId="479" priority="278" operator="equal">
      <formula>0</formula>
    </cfRule>
  </conditionalFormatting>
  <conditionalFormatting sqref="Y60:Y63">
    <cfRule type="cellIs" dxfId="478" priority="277" operator="equal">
      <formula>0</formula>
    </cfRule>
  </conditionalFormatting>
  <conditionalFormatting sqref="Z66:Z67">
    <cfRule type="cellIs" dxfId="477" priority="276" operator="equal">
      <formula>0</formula>
    </cfRule>
  </conditionalFormatting>
  <conditionalFormatting sqref="Y66:Y67">
    <cfRule type="cellIs" dxfId="476" priority="275" operator="equal">
      <formula>0</formula>
    </cfRule>
  </conditionalFormatting>
  <conditionalFormatting sqref="AD6:AD9">
    <cfRule type="cellIs" dxfId="475" priority="274" operator="equal">
      <formula>0</formula>
    </cfRule>
  </conditionalFormatting>
  <conditionalFormatting sqref="AC46">
    <cfRule type="duplicateValues" dxfId="474" priority="272"/>
  </conditionalFormatting>
  <conditionalFormatting sqref="AC49:AC50">
    <cfRule type="duplicateValues" dxfId="473" priority="271"/>
  </conditionalFormatting>
  <conditionalFormatting sqref="AD12:AD15">
    <cfRule type="cellIs" dxfId="472" priority="269" operator="equal">
      <formula>0</formula>
    </cfRule>
  </conditionalFormatting>
  <conditionalFormatting sqref="AD18:AD21">
    <cfRule type="cellIs" dxfId="471" priority="268" operator="equal">
      <formula>0</formula>
    </cfRule>
  </conditionalFormatting>
  <conditionalFormatting sqref="AD24:AD27">
    <cfRule type="cellIs" dxfId="470" priority="267" operator="equal">
      <formula>0</formula>
    </cfRule>
  </conditionalFormatting>
  <conditionalFormatting sqref="AD30:AD33">
    <cfRule type="cellIs" dxfId="469" priority="266" operator="equal">
      <formula>0</formula>
    </cfRule>
  </conditionalFormatting>
  <conditionalFormatting sqref="AE36:AE39">
    <cfRule type="cellIs" dxfId="468" priority="265" operator="equal">
      <formula>0</formula>
    </cfRule>
  </conditionalFormatting>
  <conditionalFormatting sqref="AD36:AD39">
    <cfRule type="cellIs" dxfId="467" priority="264" operator="equal">
      <formula>0</formula>
    </cfRule>
  </conditionalFormatting>
  <conditionalFormatting sqref="AE42:AE45">
    <cfRule type="cellIs" dxfId="466" priority="263" operator="equal">
      <formula>0</formula>
    </cfRule>
  </conditionalFormatting>
  <conditionalFormatting sqref="AD42:AD45">
    <cfRule type="cellIs" dxfId="465" priority="262" operator="equal">
      <formula>0</formula>
    </cfRule>
  </conditionalFormatting>
  <conditionalFormatting sqref="AE48:AE51">
    <cfRule type="cellIs" dxfId="464" priority="261" operator="equal">
      <formula>0</formula>
    </cfRule>
  </conditionalFormatting>
  <conditionalFormatting sqref="AD48:AD51">
    <cfRule type="cellIs" dxfId="463" priority="260" operator="equal">
      <formula>0</formula>
    </cfRule>
  </conditionalFormatting>
  <conditionalFormatting sqref="AE54:AE57">
    <cfRule type="cellIs" dxfId="462" priority="259" operator="equal">
      <formula>0</formula>
    </cfRule>
  </conditionalFormatting>
  <conditionalFormatting sqref="AD54:AD57">
    <cfRule type="cellIs" dxfId="461" priority="258" operator="equal">
      <formula>0</formula>
    </cfRule>
  </conditionalFormatting>
  <conditionalFormatting sqref="AE60:AE63">
    <cfRule type="cellIs" dxfId="460" priority="257" operator="equal">
      <formula>0</formula>
    </cfRule>
  </conditionalFormatting>
  <conditionalFormatting sqref="AD60:AD63">
    <cfRule type="cellIs" dxfId="459" priority="256" operator="equal">
      <formula>0</formula>
    </cfRule>
  </conditionalFormatting>
  <conditionalFormatting sqref="Y6">
    <cfRule type="cellIs" dxfId="458" priority="255" operator="equal">
      <formula>0</formula>
    </cfRule>
  </conditionalFormatting>
  <conditionalFormatting sqref="T6">
    <cfRule type="cellIs" dxfId="457" priority="254" operator="equal">
      <formula>0</formula>
    </cfRule>
  </conditionalFormatting>
  <conditionalFormatting sqref="I60:I63 N60:N63 N54:N57 N49:N51 S66:S67 S60:S63 S55:S57 X66:X67 X60:X63 X55:X57 AC60:AC63 AC54:AC57 AC49:AC51">
    <cfRule type="duplicateValues" dxfId="456" priority="1849"/>
  </conditionalFormatting>
  <conditionalFormatting sqref="A109">
    <cfRule type="duplicateValues" dxfId="455" priority="249"/>
  </conditionalFormatting>
  <conditionalFormatting sqref="A110">
    <cfRule type="duplicateValues" dxfId="454" priority="248"/>
  </conditionalFormatting>
  <conditionalFormatting sqref="A111">
    <cfRule type="duplicateValues" dxfId="453" priority="247"/>
  </conditionalFormatting>
  <conditionalFormatting sqref="A105">
    <cfRule type="duplicateValues" dxfId="452" priority="253"/>
  </conditionalFormatting>
  <conditionalFormatting sqref="A106">
    <cfRule type="duplicateValues" dxfId="451" priority="252"/>
  </conditionalFormatting>
  <conditionalFormatting sqref="A107">
    <cfRule type="duplicateValues" dxfId="450" priority="251"/>
  </conditionalFormatting>
  <conditionalFormatting sqref="A108">
    <cfRule type="duplicateValues" dxfId="449" priority="250"/>
  </conditionalFormatting>
  <conditionalFormatting sqref="A132:A134 A140:A141 A143:A144 A146:A147 A149:A150 A152 A136:A138">
    <cfRule type="duplicateValues" dxfId="448" priority="1859"/>
  </conditionalFormatting>
  <conditionalFormatting sqref="E109">
    <cfRule type="duplicateValues" dxfId="447" priority="242"/>
  </conditionalFormatting>
  <conditionalFormatting sqref="E110">
    <cfRule type="duplicateValues" dxfId="446" priority="241"/>
  </conditionalFormatting>
  <conditionalFormatting sqref="E111">
    <cfRule type="duplicateValues" dxfId="445" priority="240"/>
  </conditionalFormatting>
  <conditionalFormatting sqref="E105">
    <cfRule type="duplicateValues" dxfId="444" priority="246"/>
  </conditionalFormatting>
  <conditionalFormatting sqref="E106">
    <cfRule type="duplicateValues" dxfId="443" priority="245"/>
  </conditionalFormatting>
  <conditionalFormatting sqref="E107">
    <cfRule type="duplicateValues" dxfId="442" priority="244"/>
  </conditionalFormatting>
  <conditionalFormatting sqref="E108">
    <cfRule type="duplicateValues" dxfId="441" priority="243"/>
  </conditionalFormatting>
  <conditionalFormatting sqref="N172:N180">
    <cfRule type="duplicateValues" dxfId="440" priority="1860"/>
  </conditionalFormatting>
  <conditionalFormatting sqref="I178:I179">
    <cfRule type="duplicateValues" dxfId="439" priority="1862"/>
  </conditionalFormatting>
  <conditionalFormatting sqref="I172:I180">
    <cfRule type="duplicateValues" dxfId="438" priority="1863"/>
  </conditionalFormatting>
  <conditionalFormatting sqref="G419">
    <cfRule type="expression" dxfId="437" priority="228">
      <formula>F419="יש"</formula>
    </cfRule>
  </conditionalFormatting>
  <conditionalFormatting sqref="F444:F453">
    <cfRule type="containsText" dxfId="436" priority="217" operator="containsText" text="יש">
      <formula>NOT(ISERROR(SEARCH("יש",F444)))</formula>
    </cfRule>
  </conditionalFormatting>
  <conditionalFormatting sqref="G444:G453">
    <cfRule type="expression" dxfId="435" priority="216">
      <formula>F444="יש"</formula>
    </cfRule>
  </conditionalFormatting>
  <conditionalFormatting sqref="E671:E672">
    <cfRule type="duplicateValues" dxfId="434" priority="214"/>
  </conditionalFormatting>
  <conditionalFormatting sqref="E673:E674">
    <cfRule type="duplicateValues" dxfId="433" priority="213"/>
  </conditionalFormatting>
  <conditionalFormatting sqref="E675:E682">
    <cfRule type="duplicateValues" dxfId="432" priority="210"/>
  </conditionalFormatting>
  <conditionalFormatting sqref="E675:E682">
    <cfRule type="duplicateValues" dxfId="431" priority="211"/>
  </conditionalFormatting>
  <conditionalFormatting sqref="E675:E682">
    <cfRule type="duplicateValues" dxfId="430" priority="212"/>
  </conditionalFormatting>
  <conditionalFormatting sqref="E671:E674">
    <cfRule type="duplicateValues" dxfId="429" priority="215"/>
  </conditionalFormatting>
  <conditionalFormatting sqref="E683">
    <cfRule type="duplicateValues" dxfId="428" priority="208"/>
  </conditionalFormatting>
  <conditionalFormatting sqref="E684:E685">
    <cfRule type="duplicateValues" dxfId="427" priority="207"/>
  </conditionalFormatting>
  <conditionalFormatting sqref="E686:E701">
    <cfRule type="duplicateValues" dxfId="426" priority="204"/>
  </conditionalFormatting>
  <conditionalFormatting sqref="E686:E701">
    <cfRule type="duplicateValues" dxfId="425" priority="205"/>
  </conditionalFormatting>
  <conditionalFormatting sqref="E686:E701">
    <cfRule type="duplicateValues" dxfId="424" priority="206"/>
  </conditionalFormatting>
  <conditionalFormatting sqref="E683:E685">
    <cfRule type="duplicateValues" dxfId="423" priority="209"/>
  </conditionalFormatting>
  <conditionalFormatting sqref="E691">
    <cfRule type="duplicateValues" dxfId="422" priority="202"/>
  </conditionalFormatting>
  <conditionalFormatting sqref="E692:E693">
    <cfRule type="duplicateValues" dxfId="421" priority="201"/>
  </conditionalFormatting>
  <conditionalFormatting sqref="E691:E693">
    <cfRule type="duplicateValues" dxfId="420" priority="203"/>
  </conditionalFormatting>
  <conditionalFormatting sqref="E718">
    <cfRule type="duplicateValues" dxfId="419" priority="198"/>
  </conditionalFormatting>
  <conditionalFormatting sqref="E719">
    <cfRule type="duplicateValues" dxfId="418" priority="197"/>
  </conditionalFormatting>
  <conditionalFormatting sqref="E720:E721">
    <cfRule type="duplicateValues" dxfId="417" priority="196"/>
  </conditionalFormatting>
  <conditionalFormatting sqref="E722:E723">
    <cfRule type="duplicateValues" dxfId="416" priority="193"/>
  </conditionalFormatting>
  <conditionalFormatting sqref="E722:E723">
    <cfRule type="duplicateValues" dxfId="415" priority="194"/>
  </conditionalFormatting>
  <conditionalFormatting sqref="E722:E723">
    <cfRule type="duplicateValues" dxfId="414" priority="195"/>
  </conditionalFormatting>
  <conditionalFormatting sqref="E718">
    <cfRule type="duplicateValues" dxfId="413" priority="199"/>
  </conditionalFormatting>
  <conditionalFormatting sqref="E719:E721">
    <cfRule type="duplicateValues" dxfId="412" priority="200"/>
  </conditionalFormatting>
  <conditionalFormatting sqref="E713:E740">
    <cfRule type="duplicateValues" dxfId="411" priority="190"/>
  </conditionalFormatting>
  <conditionalFormatting sqref="E713:E740">
    <cfRule type="duplicateValues" dxfId="410" priority="191"/>
  </conditionalFormatting>
  <conditionalFormatting sqref="E713:E740">
    <cfRule type="duplicateValues" dxfId="409" priority="192"/>
  </conditionalFormatting>
  <conditionalFormatting sqref="E713">
    <cfRule type="duplicateValues" dxfId="408" priority="188"/>
  </conditionalFormatting>
  <conditionalFormatting sqref="E714:E715">
    <cfRule type="duplicateValues" dxfId="407" priority="187"/>
  </conditionalFormatting>
  <conditionalFormatting sqref="E713:E715">
    <cfRule type="duplicateValues" dxfId="406" priority="189"/>
  </conditionalFormatting>
  <conditionalFormatting sqref="E729:E734">
    <cfRule type="duplicateValues" dxfId="405" priority="184"/>
  </conditionalFormatting>
  <conditionalFormatting sqref="E729:E734">
    <cfRule type="duplicateValues" dxfId="404" priority="185"/>
  </conditionalFormatting>
  <conditionalFormatting sqref="E724">
    <cfRule type="duplicateValues" dxfId="403" priority="177"/>
  </conditionalFormatting>
  <conditionalFormatting sqref="E725:E726">
    <cfRule type="duplicateValues" dxfId="402" priority="176"/>
  </conditionalFormatting>
  <conditionalFormatting sqref="E724:E726">
    <cfRule type="duplicateValues" dxfId="401" priority="178"/>
  </conditionalFormatting>
  <conditionalFormatting sqref="E735">
    <cfRule type="duplicateValues" dxfId="400" priority="173"/>
  </conditionalFormatting>
  <conditionalFormatting sqref="E736">
    <cfRule type="duplicateValues" dxfId="399" priority="172"/>
  </conditionalFormatting>
  <conditionalFormatting sqref="E737:E739">
    <cfRule type="duplicateValues" dxfId="398" priority="171"/>
  </conditionalFormatting>
  <conditionalFormatting sqref="E740">
    <cfRule type="duplicateValues" dxfId="397" priority="168"/>
  </conditionalFormatting>
  <conditionalFormatting sqref="E740">
    <cfRule type="duplicateValues" dxfId="396" priority="169"/>
  </conditionalFormatting>
  <conditionalFormatting sqref="E740">
    <cfRule type="duplicateValues" dxfId="395" priority="170"/>
  </conditionalFormatting>
  <conditionalFormatting sqref="E735">
    <cfRule type="duplicateValues" dxfId="394" priority="174"/>
  </conditionalFormatting>
  <conditionalFormatting sqref="E736:E739">
    <cfRule type="duplicateValues" dxfId="393" priority="175"/>
  </conditionalFormatting>
  <conditionalFormatting sqref="F845:F862">
    <cfRule type="containsText" dxfId="392" priority="164" operator="containsText" text="יש">
      <formula>NOT(ISERROR(SEARCH("יש",F845)))</formula>
    </cfRule>
  </conditionalFormatting>
  <conditionalFormatting sqref="G845:G862">
    <cfRule type="expression" dxfId="391" priority="163">
      <formula>F845="יש"</formula>
    </cfRule>
  </conditionalFormatting>
  <conditionalFormatting sqref="B845:B862">
    <cfRule type="expression" dxfId="390" priority="162">
      <formula>F845="אין"</formula>
    </cfRule>
  </conditionalFormatting>
  <conditionalFormatting sqref="F863:F909">
    <cfRule type="containsText" dxfId="389" priority="161" operator="containsText" text="יש">
      <formula>NOT(ISERROR(SEARCH("יש",F863)))</formula>
    </cfRule>
  </conditionalFormatting>
  <conditionalFormatting sqref="G863:G909">
    <cfRule type="expression" dxfId="388" priority="160">
      <formula>F863="יש"</formula>
    </cfRule>
  </conditionalFormatting>
  <conditionalFormatting sqref="B863:B909">
    <cfRule type="expression" dxfId="387" priority="159">
      <formula>F863="אין"</formula>
    </cfRule>
  </conditionalFormatting>
  <conditionalFormatting sqref="L12:L15">
    <cfRule type="containsText" dxfId="386" priority="158" operator="containsText" text="יש">
      <formula>NOT(ISERROR(SEARCH("יש",L12)))</formula>
    </cfRule>
  </conditionalFormatting>
  <conditionalFormatting sqref="L18:L21">
    <cfRule type="containsText" dxfId="385" priority="157" operator="containsText" text="יש">
      <formula>NOT(ISERROR(SEARCH("יש",L18)))</formula>
    </cfRule>
  </conditionalFormatting>
  <conditionalFormatting sqref="L24:L27">
    <cfRule type="containsText" dxfId="384" priority="156" operator="containsText" text="יש">
      <formula>NOT(ISERROR(SEARCH("יש",L24)))</formula>
    </cfRule>
  </conditionalFormatting>
  <conditionalFormatting sqref="L30:L33">
    <cfRule type="containsText" dxfId="383" priority="155" operator="containsText" text="יש">
      <formula>NOT(ISERROR(SEARCH("יש",L30)))</formula>
    </cfRule>
  </conditionalFormatting>
  <conditionalFormatting sqref="L36:L39">
    <cfRule type="containsText" dxfId="382" priority="154" operator="containsText" text="יש">
      <formula>NOT(ISERROR(SEARCH("יש",L36)))</formula>
    </cfRule>
  </conditionalFormatting>
  <conditionalFormatting sqref="L42:L45">
    <cfRule type="containsText" dxfId="381" priority="153" operator="containsText" text="יש">
      <formula>NOT(ISERROR(SEARCH("יש",L42)))</formula>
    </cfRule>
  </conditionalFormatting>
  <conditionalFormatting sqref="L48:L51">
    <cfRule type="containsText" dxfId="380" priority="152" operator="containsText" text="יש">
      <formula>NOT(ISERROR(SEARCH("יש",L48)))</formula>
    </cfRule>
  </conditionalFormatting>
  <conditionalFormatting sqref="L54:L57">
    <cfRule type="containsText" dxfId="379" priority="151" operator="containsText" text="יש">
      <formula>NOT(ISERROR(SEARCH("יש",L54)))</formula>
    </cfRule>
  </conditionalFormatting>
  <conditionalFormatting sqref="L60:L63">
    <cfRule type="containsText" dxfId="378" priority="150" operator="containsText" text="יש">
      <formula>NOT(ISERROR(SEARCH("יש",L60)))</formula>
    </cfRule>
  </conditionalFormatting>
  <conditionalFormatting sqref="Q6:Q9">
    <cfRule type="containsText" dxfId="377" priority="149" operator="containsText" text="יש">
      <formula>NOT(ISERROR(SEARCH("יש",Q6)))</formula>
    </cfRule>
  </conditionalFormatting>
  <conditionalFormatting sqref="Q12:Q15">
    <cfRule type="containsText" dxfId="376" priority="148" operator="containsText" text="יש">
      <formula>NOT(ISERROR(SEARCH("יש",Q12)))</formula>
    </cfRule>
  </conditionalFormatting>
  <conditionalFormatting sqref="Q18:Q21">
    <cfRule type="containsText" dxfId="375" priority="147" operator="containsText" text="יש">
      <formula>NOT(ISERROR(SEARCH("יש",Q18)))</formula>
    </cfRule>
  </conditionalFormatting>
  <conditionalFormatting sqref="Q24:Q27">
    <cfRule type="containsText" dxfId="374" priority="146" operator="containsText" text="יש">
      <formula>NOT(ISERROR(SEARCH("יש",Q24)))</formula>
    </cfRule>
  </conditionalFormatting>
  <conditionalFormatting sqref="Q30:Q33">
    <cfRule type="containsText" dxfId="373" priority="145" operator="containsText" text="יש">
      <formula>NOT(ISERROR(SEARCH("יש",Q30)))</formula>
    </cfRule>
  </conditionalFormatting>
  <conditionalFormatting sqref="Q36:Q39">
    <cfRule type="containsText" dxfId="372" priority="144" operator="containsText" text="יש">
      <formula>NOT(ISERROR(SEARCH("יש",Q36)))</formula>
    </cfRule>
  </conditionalFormatting>
  <conditionalFormatting sqref="Q42:Q45">
    <cfRule type="containsText" dxfId="371" priority="143" operator="containsText" text="יש">
      <formula>NOT(ISERROR(SEARCH("יש",Q42)))</formula>
    </cfRule>
  </conditionalFormatting>
  <conditionalFormatting sqref="Q48:Q51">
    <cfRule type="containsText" dxfId="370" priority="142" operator="containsText" text="יש">
      <formula>NOT(ISERROR(SEARCH("יש",Q48)))</formula>
    </cfRule>
  </conditionalFormatting>
  <conditionalFormatting sqref="Q54:Q57">
    <cfRule type="containsText" dxfId="369" priority="141" operator="containsText" text="יש">
      <formula>NOT(ISERROR(SEARCH("יש",Q54)))</formula>
    </cfRule>
  </conditionalFormatting>
  <conditionalFormatting sqref="Q60:Q63">
    <cfRule type="containsText" dxfId="368" priority="140" operator="containsText" text="יש">
      <formula>NOT(ISERROR(SEARCH("יש",Q60)))</formula>
    </cfRule>
  </conditionalFormatting>
  <conditionalFormatting sqref="V6:V9">
    <cfRule type="containsText" dxfId="367" priority="139" operator="containsText" text="יש">
      <formula>NOT(ISERROR(SEARCH("יש",V6)))</formula>
    </cfRule>
  </conditionalFormatting>
  <conditionalFormatting sqref="V12:V15">
    <cfRule type="containsText" dxfId="366" priority="138" operator="containsText" text="יש">
      <formula>NOT(ISERROR(SEARCH("יש",V12)))</formula>
    </cfRule>
  </conditionalFormatting>
  <conditionalFormatting sqref="V18:V21">
    <cfRule type="containsText" dxfId="365" priority="137" operator="containsText" text="יש">
      <formula>NOT(ISERROR(SEARCH("יש",V18)))</formula>
    </cfRule>
  </conditionalFormatting>
  <conditionalFormatting sqref="V24:V27">
    <cfRule type="containsText" dxfId="364" priority="136" operator="containsText" text="יש">
      <formula>NOT(ISERROR(SEARCH("יש",V24)))</formula>
    </cfRule>
  </conditionalFormatting>
  <conditionalFormatting sqref="V30:V33">
    <cfRule type="containsText" dxfId="363" priority="135" operator="containsText" text="יש">
      <formula>NOT(ISERROR(SEARCH("יש",V30)))</formula>
    </cfRule>
  </conditionalFormatting>
  <conditionalFormatting sqref="V36:V39">
    <cfRule type="containsText" dxfId="362" priority="134" operator="containsText" text="יש">
      <formula>NOT(ISERROR(SEARCH("יש",V36)))</formula>
    </cfRule>
  </conditionalFormatting>
  <conditionalFormatting sqref="V42:V45">
    <cfRule type="containsText" dxfId="361" priority="133" operator="containsText" text="יש">
      <formula>NOT(ISERROR(SEARCH("יש",V42)))</formula>
    </cfRule>
  </conditionalFormatting>
  <conditionalFormatting sqref="V48:V51">
    <cfRule type="containsText" dxfId="360" priority="132" operator="containsText" text="יש">
      <formula>NOT(ISERROR(SEARCH("יש",V48)))</formula>
    </cfRule>
  </conditionalFormatting>
  <conditionalFormatting sqref="V54:V57">
    <cfRule type="containsText" dxfId="359" priority="131" operator="containsText" text="יש">
      <formula>NOT(ISERROR(SEARCH("יש",V54)))</formula>
    </cfRule>
  </conditionalFormatting>
  <conditionalFormatting sqref="V60:V63">
    <cfRule type="containsText" dxfId="358" priority="130" operator="containsText" text="יש">
      <formula>NOT(ISERROR(SEARCH("יש",V60)))</formula>
    </cfRule>
  </conditionalFormatting>
  <conditionalFormatting sqref="AA6:AA9">
    <cfRule type="containsText" dxfId="357" priority="129" operator="containsText" text="יש">
      <formula>NOT(ISERROR(SEARCH("יש",AA6)))</formula>
    </cfRule>
  </conditionalFormatting>
  <conditionalFormatting sqref="AA12:AA15">
    <cfRule type="containsText" dxfId="356" priority="128" operator="containsText" text="יש">
      <formula>NOT(ISERROR(SEARCH("יש",AA12)))</formula>
    </cfRule>
  </conditionalFormatting>
  <conditionalFormatting sqref="AA18:AA21">
    <cfRule type="containsText" dxfId="355" priority="127" operator="containsText" text="יש">
      <formula>NOT(ISERROR(SEARCH("יש",AA18)))</formula>
    </cfRule>
  </conditionalFormatting>
  <conditionalFormatting sqref="AA24:AA27">
    <cfRule type="containsText" dxfId="354" priority="126" operator="containsText" text="יש">
      <formula>NOT(ISERROR(SEARCH("יש",AA24)))</formula>
    </cfRule>
  </conditionalFormatting>
  <conditionalFormatting sqref="AA30:AA33">
    <cfRule type="containsText" dxfId="353" priority="125" operator="containsText" text="יש">
      <formula>NOT(ISERROR(SEARCH("יש",AA30)))</formula>
    </cfRule>
  </conditionalFormatting>
  <conditionalFormatting sqref="AA36:AA39">
    <cfRule type="containsText" dxfId="352" priority="124" operator="containsText" text="יש">
      <formula>NOT(ISERROR(SEARCH("יש",AA36)))</formula>
    </cfRule>
  </conditionalFormatting>
  <conditionalFormatting sqref="AA42:AA45">
    <cfRule type="containsText" dxfId="351" priority="123" operator="containsText" text="יש">
      <formula>NOT(ISERROR(SEARCH("יש",AA42)))</formula>
    </cfRule>
  </conditionalFormatting>
  <conditionalFormatting sqref="AA48:AA51">
    <cfRule type="containsText" dxfId="350" priority="122" operator="containsText" text="יש">
      <formula>NOT(ISERROR(SEARCH("יש",AA48)))</formula>
    </cfRule>
  </conditionalFormatting>
  <conditionalFormatting sqref="AA54:AA57">
    <cfRule type="containsText" dxfId="349" priority="121" operator="containsText" text="יש">
      <formula>NOT(ISERROR(SEARCH("יש",AA54)))</formula>
    </cfRule>
  </conditionalFormatting>
  <conditionalFormatting sqref="AA60:AA63">
    <cfRule type="containsText" dxfId="348" priority="120" operator="containsText" text="יש">
      <formula>NOT(ISERROR(SEARCH("יש",AA60)))</formula>
    </cfRule>
  </conditionalFormatting>
  <conditionalFormatting sqref="AF6:AF9">
    <cfRule type="containsText" dxfId="347" priority="119" operator="containsText" text="יש">
      <formula>NOT(ISERROR(SEARCH("יש",AF6)))</formula>
    </cfRule>
  </conditionalFormatting>
  <conditionalFormatting sqref="AF12:AF15">
    <cfRule type="containsText" dxfId="346" priority="118" operator="containsText" text="יש">
      <formula>NOT(ISERROR(SEARCH("יש",AF12)))</formula>
    </cfRule>
  </conditionalFormatting>
  <conditionalFormatting sqref="AF18:AF21">
    <cfRule type="containsText" dxfId="345" priority="117" operator="containsText" text="יש">
      <formula>NOT(ISERROR(SEARCH("יש",AF18)))</formula>
    </cfRule>
  </conditionalFormatting>
  <conditionalFormatting sqref="AF24:AF27">
    <cfRule type="containsText" dxfId="344" priority="116" operator="containsText" text="יש">
      <formula>NOT(ISERROR(SEARCH("יש",AF24)))</formula>
    </cfRule>
  </conditionalFormatting>
  <conditionalFormatting sqref="AF30:AF33">
    <cfRule type="containsText" dxfId="343" priority="115" operator="containsText" text="יש">
      <formula>NOT(ISERROR(SEARCH("יש",AF30)))</formula>
    </cfRule>
  </conditionalFormatting>
  <conditionalFormatting sqref="AF36:AF39">
    <cfRule type="containsText" dxfId="342" priority="114" operator="containsText" text="יש">
      <formula>NOT(ISERROR(SEARCH("יש",AF36)))</formula>
    </cfRule>
  </conditionalFormatting>
  <conditionalFormatting sqref="AF42:AF45">
    <cfRule type="containsText" dxfId="341" priority="113" operator="containsText" text="יש">
      <formula>NOT(ISERROR(SEARCH("יש",AF42)))</formula>
    </cfRule>
  </conditionalFormatting>
  <conditionalFormatting sqref="AF48:AF51">
    <cfRule type="containsText" dxfId="340" priority="112" operator="containsText" text="יש">
      <formula>NOT(ISERROR(SEARCH("יש",AF48)))</formula>
    </cfRule>
  </conditionalFormatting>
  <conditionalFormatting sqref="AF54:AF57">
    <cfRule type="containsText" dxfId="339" priority="111" operator="containsText" text="יש">
      <formula>NOT(ISERROR(SEARCH("יש",AF54)))</formula>
    </cfRule>
  </conditionalFormatting>
  <conditionalFormatting sqref="AF60:AF63">
    <cfRule type="containsText" dxfId="338" priority="110" operator="containsText" text="יש">
      <formula>NOT(ISERROR(SEARCH("יש",AF60)))</formula>
    </cfRule>
  </conditionalFormatting>
  <conditionalFormatting sqref="A27">
    <cfRule type="duplicateValues" dxfId="337" priority="107"/>
  </conditionalFormatting>
  <conditionalFormatting sqref="A27">
    <cfRule type="duplicateValues" dxfId="336" priority="106"/>
  </conditionalFormatting>
  <conditionalFormatting sqref="A62">
    <cfRule type="duplicateValues" dxfId="335" priority="105"/>
  </conditionalFormatting>
  <conditionalFormatting sqref="A62">
    <cfRule type="duplicateValues" dxfId="334" priority="104"/>
  </conditionalFormatting>
  <conditionalFormatting sqref="A80">
    <cfRule type="duplicateValues" dxfId="333" priority="103"/>
  </conditionalFormatting>
  <conditionalFormatting sqref="A80">
    <cfRule type="duplicateValues" dxfId="332" priority="102"/>
  </conditionalFormatting>
  <conditionalFormatting sqref="A104">
    <cfRule type="duplicateValues" dxfId="331" priority="101"/>
  </conditionalFormatting>
  <conditionalFormatting sqref="A104">
    <cfRule type="duplicateValues" dxfId="330" priority="100"/>
  </conditionalFormatting>
  <conditionalFormatting sqref="A135">
    <cfRule type="duplicateValues" dxfId="329" priority="99"/>
  </conditionalFormatting>
  <conditionalFormatting sqref="A135">
    <cfRule type="duplicateValues" dxfId="328" priority="98"/>
  </conditionalFormatting>
  <conditionalFormatting sqref="A153">
    <cfRule type="duplicateValues" dxfId="327" priority="93"/>
  </conditionalFormatting>
  <conditionalFormatting sqref="A153">
    <cfRule type="duplicateValues" dxfId="326" priority="92"/>
  </conditionalFormatting>
  <conditionalFormatting sqref="A177">
    <cfRule type="duplicateValues" dxfId="325" priority="91"/>
  </conditionalFormatting>
  <conditionalFormatting sqref="A177">
    <cfRule type="duplicateValues" dxfId="324" priority="90"/>
  </conditionalFormatting>
  <conditionalFormatting sqref="A203">
    <cfRule type="duplicateValues" dxfId="323" priority="89"/>
  </conditionalFormatting>
  <conditionalFormatting sqref="A203">
    <cfRule type="duplicateValues" dxfId="322" priority="88"/>
  </conditionalFormatting>
  <conditionalFormatting sqref="A232">
    <cfRule type="duplicateValues" dxfId="321" priority="87"/>
  </conditionalFormatting>
  <conditionalFormatting sqref="A232">
    <cfRule type="duplicateValues" dxfId="320" priority="86"/>
  </conditionalFormatting>
  <conditionalFormatting sqref="A254">
    <cfRule type="duplicateValues" dxfId="319" priority="85"/>
  </conditionalFormatting>
  <conditionalFormatting sqref="A254">
    <cfRule type="duplicateValues" dxfId="318" priority="84"/>
  </conditionalFormatting>
  <conditionalFormatting sqref="A272">
    <cfRule type="duplicateValues" dxfId="317" priority="83"/>
  </conditionalFormatting>
  <conditionalFormatting sqref="A272">
    <cfRule type="duplicateValues" dxfId="316" priority="82"/>
  </conditionalFormatting>
  <conditionalFormatting sqref="A304">
    <cfRule type="duplicateValues" dxfId="315" priority="81"/>
  </conditionalFormatting>
  <conditionalFormatting sqref="A304">
    <cfRule type="duplicateValues" dxfId="314" priority="80"/>
  </conditionalFormatting>
  <conditionalFormatting sqref="A339">
    <cfRule type="duplicateValues" dxfId="313" priority="79"/>
  </conditionalFormatting>
  <conditionalFormatting sqref="A339">
    <cfRule type="duplicateValues" dxfId="312" priority="78"/>
  </conditionalFormatting>
  <conditionalFormatting sqref="A363">
    <cfRule type="duplicateValues" dxfId="311" priority="77"/>
  </conditionalFormatting>
  <conditionalFormatting sqref="A363">
    <cfRule type="duplicateValues" dxfId="310" priority="76"/>
  </conditionalFormatting>
  <conditionalFormatting sqref="A385">
    <cfRule type="duplicateValues" dxfId="309" priority="75"/>
  </conditionalFormatting>
  <conditionalFormatting sqref="A385">
    <cfRule type="duplicateValues" dxfId="308" priority="74"/>
  </conditionalFormatting>
  <conditionalFormatting sqref="A402">
    <cfRule type="duplicateValues" dxfId="307" priority="73"/>
  </conditionalFormatting>
  <conditionalFormatting sqref="A402">
    <cfRule type="duplicateValues" dxfId="306" priority="72"/>
  </conditionalFormatting>
  <conditionalFormatting sqref="A443">
    <cfRule type="duplicateValues" dxfId="305" priority="71"/>
  </conditionalFormatting>
  <conditionalFormatting sqref="A443">
    <cfRule type="duplicateValues" dxfId="304" priority="70"/>
  </conditionalFormatting>
  <conditionalFormatting sqref="A460">
    <cfRule type="duplicateValues" dxfId="303" priority="69"/>
  </conditionalFormatting>
  <conditionalFormatting sqref="A460">
    <cfRule type="duplicateValues" dxfId="302" priority="68"/>
  </conditionalFormatting>
  <conditionalFormatting sqref="A502">
    <cfRule type="duplicateValues" dxfId="301" priority="67"/>
  </conditionalFormatting>
  <conditionalFormatting sqref="A502">
    <cfRule type="duplicateValues" dxfId="300" priority="66"/>
  </conditionalFormatting>
  <conditionalFormatting sqref="I886">
    <cfRule type="duplicateValues" dxfId="299" priority="53"/>
  </conditionalFormatting>
  <conditionalFormatting sqref="I886">
    <cfRule type="duplicateValues" dxfId="298" priority="52"/>
  </conditionalFormatting>
  <conditionalFormatting sqref="I33 I21 I27">
    <cfRule type="duplicateValues" dxfId="297" priority="51"/>
  </conditionalFormatting>
  <conditionalFormatting sqref="I54:I57 I49:I51">
    <cfRule type="duplicateValues" dxfId="296" priority="49"/>
  </conditionalFormatting>
  <conditionalFormatting sqref="I39">
    <cfRule type="duplicateValues" dxfId="295" priority="48"/>
  </conditionalFormatting>
  <conditionalFormatting sqref="I45:I46">
    <cfRule type="duplicateValues" dxfId="294" priority="47"/>
  </conditionalFormatting>
  <conditionalFormatting sqref="I49:I50">
    <cfRule type="duplicateValues" dxfId="293" priority="46"/>
  </conditionalFormatting>
  <conditionalFormatting sqref="I42:I44">
    <cfRule type="expression" dxfId="292" priority="50">
      <formula>#REF!&lt;=21</formula>
    </cfRule>
  </conditionalFormatting>
  <conditionalFormatting sqref="I13">
    <cfRule type="expression" dxfId="291" priority="45">
      <formula>M13="אין"</formula>
    </cfRule>
  </conditionalFormatting>
  <conditionalFormatting sqref="I19">
    <cfRule type="expression" dxfId="290" priority="38">
      <formula>M19="אין"</formula>
    </cfRule>
  </conditionalFormatting>
  <conditionalFormatting sqref="N33 N9 N27">
    <cfRule type="duplicateValues" dxfId="289" priority="36"/>
  </conditionalFormatting>
  <conditionalFormatting sqref="N33 N9 N27">
    <cfRule type="duplicateValues" dxfId="288" priority="37"/>
  </conditionalFormatting>
  <conditionalFormatting sqref="N13">
    <cfRule type="duplicateValues" dxfId="287" priority="33"/>
  </conditionalFormatting>
  <conditionalFormatting sqref="N13">
    <cfRule type="duplicateValues" dxfId="286" priority="34"/>
  </conditionalFormatting>
  <conditionalFormatting sqref="N13">
    <cfRule type="duplicateValues" dxfId="285" priority="35"/>
  </conditionalFormatting>
  <conditionalFormatting sqref="N30">
    <cfRule type="duplicateValues" dxfId="284" priority="30"/>
  </conditionalFormatting>
  <conditionalFormatting sqref="N30">
    <cfRule type="duplicateValues" dxfId="283" priority="31"/>
  </conditionalFormatting>
  <conditionalFormatting sqref="N30">
    <cfRule type="duplicateValues" dxfId="282" priority="32"/>
  </conditionalFormatting>
  <conditionalFormatting sqref="N39">
    <cfRule type="duplicateValues" dxfId="281" priority="28"/>
  </conditionalFormatting>
  <conditionalFormatting sqref="N39">
    <cfRule type="duplicateValues" dxfId="280" priority="29"/>
  </conditionalFormatting>
  <conditionalFormatting sqref="S33 S9 S21 S27">
    <cfRule type="duplicateValues" dxfId="279" priority="26"/>
  </conditionalFormatting>
  <conditionalFormatting sqref="S9 S33 S27 S21">
    <cfRule type="duplicateValues" dxfId="278" priority="27"/>
  </conditionalFormatting>
  <conditionalFormatting sqref="S19">
    <cfRule type="duplicateValues" dxfId="277" priority="23"/>
  </conditionalFormatting>
  <conditionalFormatting sqref="S19">
    <cfRule type="duplicateValues" dxfId="276" priority="24"/>
  </conditionalFormatting>
  <conditionalFormatting sqref="S19">
    <cfRule type="duplicateValues" dxfId="275" priority="25"/>
  </conditionalFormatting>
  <conditionalFormatting sqref="S6">
    <cfRule type="expression" dxfId="274" priority="22">
      <formula>W6="אין"</formula>
    </cfRule>
  </conditionalFormatting>
  <conditionalFormatting sqref="X33 X27 X9 X21">
    <cfRule type="duplicateValues" dxfId="273" priority="21"/>
  </conditionalFormatting>
  <conditionalFormatting sqref="X12">
    <cfRule type="duplicateValues" dxfId="272" priority="18"/>
  </conditionalFormatting>
  <conditionalFormatting sqref="X12">
    <cfRule type="duplicateValues" dxfId="271" priority="19"/>
  </conditionalFormatting>
  <conditionalFormatting sqref="X12">
    <cfRule type="duplicateValues" dxfId="270" priority="20"/>
  </conditionalFormatting>
  <conditionalFormatting sqref="X39">
    <cfRule type="duplicateValues" dxfId="269" priority="17"/>
  </conditionalFormatting>
  <conditionalFormatting sqref="X30">
    <cfRule type="expression" dxfId="268" priority="16">
      <formula>AB30="אין"</formula>
    </cfRule>
  </conditionalFormatting>
  <conditionalFormatting sqref="AC21 AC15 AC27 AC33">
    <cfRule type="duplicateValues" dxfId="267" priority="15"/>
  </conditionalFormatting>
  <conditionalFormatting sqref="AC12">
    <cfRule type="duplicateValues" dxfId="266" priority="12"/>
  </conditionalFormatting>
  <conditionalFormatting sqref="AC12">
    <cfRule type="duplicateValues" dxfId="265" priority="13"/>
  </conditionalFormatting>
  <conditionalFormatting sqref="AC12">
    <cfRule type="duplicateValues" dxfId="264" priority="14"/>
  </conditionalFormatting>
  <conditionalFormatting sqref="AC42 AC44">
    <cfRule type="duplicateValues" dxfId="263" priority="11"/>
  </conditionalFormatting>
  <conditionalFormatting sqref="AC45">
    <cfRule type="duplicateValues" dxfId="262" priority="9"/>
  </conditionalFormatting>
  <conditionalFormatting sqref="AC45">
    <cfRule type="duplicateValues" dxfId="261" priority="10"/>
  </conditionalFormatting>
  <conditionalFormatting sqref="AC39">
    <cfRule type="duplicateValues" dxfId="260" priority="8"/>
  </conditionalFormatting>
  <conditionalFormatting sqref="AC36:AC38">
    <cfRule type="expression" dxfId="259" priority="7">
      <formula>#REF!&lt;=21</formula>
    </cfRule>
  </conditionalFormatting>
  <conditionalFormatting sqref="AC32">
    <cfRule type="expression" dxfId="258" priority="6">
      <formula>AG32="אין"</formula>
    </cfRule>
  </conditionalFormatting>
  <conditionalFormatting sqref="G348">
    <cfRule type="containsText" dxfId="257" priority="4" operator="containsText" text="יש">
      <formula>NOT(ISERROR(SEARCH("יש",G348)))</formula>
    </cfRule>
  </conditionalFormatting>
  <conditionalFormatting sqref="H348">
    <cfRule type="expression" dxfId="256" priority="3">
      <formula>G348="יש"</formula>
    </cfRule>
  </conditionalFormatting>
  <conditionalFormatting sqref="C348">
    <cfRule type="expression" dxfId="255" priority="2">
      <formula>G348="אין"</formula>
    </cfRule>
  </conditionalFormatting>
  <conditionalFormatting sqref="J69">
    <cfRule type="expression" dxfId="254" priority="1864">
      <formula>#REF!="אין"</formula>
    </cfRule>
  </conditionalFormatting>
  <conditionalFormatting sqref="A473:A479 A455:A459 A466 A468:A469 A461:A464">
    <cfRule type="duplicateValues" dxfId="253" priority="1906"/>
  </conditionalFormatting>
  <dataValidations disablePrompts="1" count="2">
    <dataValidation type="list" allowBlank="1" showInputMessage="1" showErrorMessage="1" sqref="C402" xr:uid="{C7492F12-8714-4122-A4DE-16336FC196C1}">
      <formula1>#REF!</formula1>
    </dataValidation>
    <dataValidation type="list" allowBlank="1" showInputMessage="1" showErrorMessage="1" prompt=" - " sqref="C20 C362" xr:uid="{0D12543C-620D-489B-A8A8-E818C9716536}">
      <formula1>#REF!</formula1>
    </dataValidation>
  </dataValidations>
  <hyperlinks>
    <hyperlink ref="A629" location="'תעודת זהות '!A1" display="'תעודת זהות '!A1" xr:uid="{E123AB15-9CEE-47F1-9504-288CE48E28A7}"/>
  </hyperlinks>
  <printOptions horizontalCentered="1"/>
  <pageMargins left="0.23622047244094491" right="0.23622047244094491" top="0.74803149606299213" bottom="0.74803149606299213" header="0.31496062992125984" footer="0.31496062992125984"/>
  <pageSetup paperSize="9" scale="66" orientation="landscape" horizontalDpi="300" verticalDpi="300" r:id="rId1"/>
  <rowBreaks count="1" manualBreakCount="1">
    <brk id="51" min="7" max="2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11F94-C063-4D08-994E-8F7DB34B39FB}">
  <dimension ref="A1:R72"/>
  <sheetViews>
    <sheetView rightToLeft="1" topLeftCell="A10" workbookViewId="0">
      <selection activeCell="P24" sqref="P24"/>
    </sheetView>
  </sheetViews>
  <sheetFormatPr defaultColWidth="7.75" defaultRowHeight="12.75"/>
  <cols>
    <col min="1" max="1" width="16" style="178" customWidth="1"/>
    <col min="2" max="2" width="22.375" style="178" customWidth="1"/>
    <col min="3" max="3" width="22.375" style="178" hidden="1" customWidth="1"/>
    <col min="4" max="4" width="16.875" style="178" customWidth="1"/>
    <col min="5" max="5" width="16.875" style="178" hidden="1" customWidth="1"/>
    <col min="6" max="6" width="11.375" style="178" customWidth="1"/>
    <col min="7" max="7" width="13.875" style="178" customWidth="1"/>
    <col min="8" max="8" width="13.25" style="178" customWidth="1"/>
    <col min="9" max="9" width="10.625" style="178" customWidth="1"/>
    <col min="10" max="10" width="9.625" style="178" customWidth="1"/>
    <col min="11" max="11" width="16.75" style="178" customWidth="1"/>
    <col min="12" max="12" width="3.75" style="178" hidden="1" customWidth="1"/>
    <col min="13" max="13" width="13.25" style="178" customWidth="1"/>
    <col min="14" max="14" width="14.25" style="178" customWidth="1"/>
    <col min="15" max="15" width="11" style="178" customWidth="1"/>
    <col min="16" max="16" width="7.75" style="178" customWidth="1"/>
    <col min="17" max="18" width="0" style="178" hidden="1" customWidth="1"/>
    <col min="19" max="16384" width="7.75" style="178"/>
  </cols>
  <sheetData>
    <row r="1" spans="1:14" ht="18">
      <c r="A1" s="177"/>
      <c r="B1" s="177"/>
      <c r="C1" s="177"/>
      <c r="D1" s="177"/>
      <c r="E1" s="177"/>
      <c r="F1" s="177"/>
      <c r="G1" s="177"/>
      <c r="H1" s="177"/>
      <c r="I1" s="177"/>
      <c r="J1" s="177"/>
      <c r="K1" s="177"/>
      <c r="L1" s="177"/>
      <c r="M1" s="177"/>
    </row>
    <row r="2" spans="1:14" ht="18.75" thickBot="1">
      <c r="A2" s="723"/>
      <c r="B2" s="723"/>
      <c r="C2" s="723"/>
      <c r="D2" s="723"/>
      <c r="E2" s="723"/>
      <c r="F2" s="723"/>
      <c r="G2" s="723"/>
      <c r="H2" s="723"/>
      <c r="I2" s="179"/>
      <c r="J2" s="179"/>
      <c r="K2" s="179"/>
      <c r="L2" s="179"/>
    </row>
    <row r="3" spans="1:14" ht="18.75" hidden="1" thickBot="1">
      <c r="A3" s="137"/>
      <c r="B3" s="137"/>
      <c r="C3" s="137"/>
      <c r="D3" s="137"/>
      <c r="E3" s="137"/>
      <c r="F3" s="137"/>
      <c r="G3" s="137"/>
      <c r="H3" s="137"/>
      <c r="M3" s="180">
        <f>IF(OR(D5="אליפות זוגות דור צעיר",D5="אליפות יחידים דור צעיר",D5="גביע דור צעיר",D5="ליגה דור צעיר",D5="טורניר עצמה - בוגר/דור צעיר",D5="טורניר גיל הזהב"),100,0)</f>
        <v>0</v>
      </c>
      <c r="N3" s="181"/>
    </row>
    <row r="4" spans="1:14" ht="12.75" customHeight="1" thickBot="1">
      <c r="A4" s="137"/>
      <c r="B4" s="682" t="s">
        <v>1913</v>
      </c>
      <c r="C4" s="682"/>
      <c r="D4" s="911" t="s">
        <v>1914</v>
      </c>
      <c r="E4" s="911"/>
      <c r="F4" s="911"/>
      <c r="G4" s="911"/>
      <c r="H4" s="682" t="s">
        <v>1915</v>
      </c>
      <c r="I4" s="179"/>
      <c r="J4" s="311" t="s">
        <v>1916</v>
      </c>
      <c r="K4" s="183" t="s">
        <v>1917</v>
      </c>
      <c r="L4" s="179"/>
      <c r="M4" s="184" t="s">
        <v>1917</v>
      </c>
      <c r="N4" s="185" t="s">
        <v>1918</v>
      </c>
    </row>
    <row r="5" spans="1:14" ht="21" thickBot="1">
      <c r="A5" s="137"/>
      <c r="B5" s="186" t="s">
        <v>1936</v>
      </c>
      <c r="C5" s="522">
        <f>VLOOKUP(B5,'מידע תחרות '!$E$13:$G$23,2,0)</f>
        <v>40</v>
      </c>
      <c r="D5" s="912"/>
      <c r="E5" s="913"/>
      <c r="F5" s="913"/>
      <c r="G5" s="914"/>
      <c r="H5" s="187"/>
      <c r="I5" s="179"/>
      <c r="J5" s="311">
        <f>IF(OR(B5="גביע ",B5="ליגה "),1,0)</f>
        <v>0</v>
      </c>
      <c r="K5" s="183">
        <f>IF(B5="טורניר מחוזי",2,0)</f>
        <v>0</v>
      </c>
      <c r="L5" s="179"/>
      <c r="M5" s="184">
        <f>VLOOKUP(B5,'מידע תחרות '!E13:H23,4,0)</f>
        <v>0</v>
      </c>
      <c r="N5" s="188" t="s">
        <v>1922</v>
      </c>
    </row>
    <row r="6" spans="1:14" ht="21" hidden="1" thickBot="1">
      <c r="A6" s="137"/>
      <c r="B6" s="186" t="str">
        <f>$B$5</f>
        <v>טורניר מועדוני</v>
      </c>
      <c r="C6" s="522">
        <f>VLOOKUP(B6,'מידע תחרות '!$E$13:$G$23,3,0)</f>
        <v>25</v>
      </c>
      <c r="D6" s="721"/>
      <c r="E6" s="721"/>
      <c r="F6" s="721"/>
      <c r="G6" s="721"/>
      <c r="H6" s="721"/>
      <c r="I6" s="179"/>
      <c r="J6" s="311"/>
      <c r="K6" s="183"/>
      <c r="L6" s="179"/>
      <c r="M6" s="184"/>
      <c r="N6" s="722"/>
    </row>
    <row r="7" spans="1:14" ht="46.9" customHeight="1">
      <c r="A7" s="189"/>
      <c r="B7" s="515"/>
      <c r="C7" s="522"/>
      <c r="D7" s="189"/>
      <c r="E7" s="189"/>
      <c r="F7" s="189"/>
      <c r="G7" s="189"/>
      <c r="H7" s="189"/>
      <c r="I7" s="189"/>
      <c r="J7" s="189"/>
      <c r="K7" s="189"/>
      <c r="L7" s="189"/>
      <c r="M7" s="181"/>
      <c r="N7" s="181"/>
    </row>
    <row r="8" spans="1:14" ht="18">
      <c r="A8" s="190" t="s">
        <v>1923</v>
      </c>
      <c r="B8" s="191"/>
      <c r="C8" s="516"/>
      <c r="D8" s="137"/>
      <c r="E8" s="137"/>
      <c r="F8" s="137"/>
      <c r="G8" s="137"/>
      <c r="H8" s="137"/>
      <c r="L8" s="192"/>
    </row>
    <row r="9" spans="1:14" ht="12.6" customHeight="1" thickBot="1">
      <c r="A9" s="193"/>
      <c r="B9" s="194"/>
      <c r="C9" s="517"/>
      <c r="D9" s="137"/>
      <c r="E9" s="137"/>
      <c r="F9" s="137"/>
      <c r="G9" s="137"/>
      <c r="H9" s="137"/>
      <c r="L9" s="192"/>
    </row>
    <row r="10" spans="1:14" ht="18">
      <c r="A10" s="190" t="s">
        <v>1924</v>
      </c>
      <c r="B10" s="200"/>
      <c r="C10" s="517"/>
      <c r="D10" s="137"/>
      <c r="E10" s="137"/>
      <c r="F10" s="137"/>
      <c r="G10" s="189"/>
      <c r="H10" s="189"/>
      <c r="I10" s="195"/>
      <c r="J10" s="907" t="s">
        <v>1926</v>
      </c>
      <c r="K10" s="908"/>
      <c r="L10" s="179"/>
      <c r="M10" s="196" t="s">
        <v>1927</v>
      </c>
      <c r="N10" s="197"/>
    </row>
    <row r="11" spans="1:14" ht="20.100000000000001" customHeight="1">
      <c r="A11" s="724"/>
      <c r="B11" s="198"/>
      <c r="C11" s="198"/>
      <c r="D11" s="198"/>
      <c r="E11" s="517"/>
      <c r="F11" s="137"/>
      <c r="G11" s="137"/>
      <c r="H11" s="137"/>
      <c r="J11" s="199" t="s">
        <v>1928</v>
      </c>
      <c r="K11" s="199" t="s">
        <v>1929</v>
      </c>
      <c r="L11" s="182"/>
      <c r="M11" s="182" t="s">
        <v>1930</v>
      </c>
    </row>
    <row r="12" spans="1:14" ht="18">
      <c r="A12" s="915" t="s">
        <v>1931</v>
      </c>
      <c r="B12" s="200" t="s">
        <v>1932</v>
      </c>
      <c r="C12" s="200"/>
      <c r="D12" s="200" t="s">
        <v>2233</v>
      </c>
      <c r="E12" s="209">
        <f>VLOOKUP(D12,'מידע תחרות '!E26:F34,2,0)</f>
        <v>0</v>
      </c>
      <c r="F12" s="137"/>
      <c r="H12" s="201"/>
      <c r="I12" s="202" t="s">
        <v>1933</v>
      </c>
      <c r="J12" s="203">
        <v>25</v>
      </c>
      <c r="K12" s="204">
        <v>40</v>
      </c>
      <c r="L12" s="205"/>
    </row>
    <row r="13" spans="1:14" ht="18">
      <c r="A13" s="916"/>
      <c r="B13" s="200" t="s">
        <v>1934</v>
      </c>
      <c r="C13" s="200"/>
      <c r="D13" s="200"/>
      <c r="E13" s="209"/>
      <c r="F13" s="137"/>
      <c r="G13" s="906" t="s">
        <v>1935</v>
      </c>
      <c r="H13" s="906"/>
      <c r="I13" s="906"/>
      <c r="J13" s="203">
        <v>20</v>
      </c>
      <c r="K13" s="204">
        <v>20</v>
      </c>
      <c r="L13" s="205"/>
    </row>
    <row r="14" spans="1:14" ht="18">
      <c r="A14" s="137"/>
      <c r="B14" s="137"/>
      <c r="C14" s="137"/>
      <c r="D14" s="137"/>
      <c r="E14" s="137"/>
      <c r="F14" s="137"/>
      <c r="H14" s="904" t="s">
        <v>1936</v>
      </c>
      <c r="I14" s="905"/>
      <c r="J14" s="203">
        <v>25</v>
      </c>
      <c r="K14" s="204">
        <f>IF(B5="טורניר מיוחד",25,40)</f>
        <v>40</v>
      </c>
      <c r="L14" s="203"/>
      <c r="M14" s="206">
        <v>10</v>
      </c>
    </row>
    <row r="15" spans="1:14" ht="18">
      <c r="A15" s="200" t="s">
        <v>1937</v>
      </c>
      <c r="B15" s="137"/>
      <c r="C15" s="137"/>
      <c r="D15" s="137"/>
      <c r="E15" s="137"/>
      <c r="F15" s="137"/>
      <c r="G15" s="177"/>
      <c r="H15" s="906" t="s">
        <v>1938</v>
      </c>
      <c r="I15" s="906"/>
      <c r="J15" s="204">
        <v>25</v>
      </c>
      <c r="K15" s="204">
        <v>25</v>
      </c>
      <c r="L15" s="205"/>
      <c r="M15" s="207">
        <v>10</v>
      </c>
    </row>
    <row r="16" spans="1:14" ht="18.75" thickBot="1">
      <c r="A16" s="290" t="s">
        <v>1428</v>
      </c>
      <c r="B16" s="189"/>
      <c r="C16" s="189"/>
      <c r="D16" s="189"/>
      <c r="E16" s="189"/>
      <c r="F16" s="723"/>
      <c r="G16" s="179"/>
      <c r="H16" s="179"/>
      <c r="I16" s="205"/>
      <c r="J16" s="205"/>
      <c r="K16" s="181"/>
      <c r="L16" s="181"/>
    </row>
    <row r="17" spans="1:18" ht="18">
      <c r="A17" s="725"/>
      <c r="B17" s="189"/>
      <c r="C17" s="189"/>
      <c r="D17" s="208"/>
      <c r="E17" s="208"/>
      <c r="F17" s="137"/>
      <c r="H17" s="907" t="s">
        <v>1939</v>
      </c>
      <c r="I17" s="908"/>
      <c r="J17" s="179"/>
      <c r="M17" s="181"/>
      <c r="N17" s="181"/>
    </row>
    <row r="18" spans="1:18" ht="18">
      <c r="A18" s="290"/>
      <c r="B18" s="137"/>
      <c r="C18" s="137"/>
      <c r="D18" s="209"/>
      <c r="E18" s="209"/>
      <c r="F18" s="137"/>
      <c r="G18" s="179" t="s">
        <v>1902</v>
      </c>
      <c r="H18" s="210" t="s">
        <v>1928</v>
      </c>
      <c r="I18" s="210" t="s">
        <v>1929</v>
      </c>
      <c r="J18" s="210" t="s">
        <v>1940</v>
      </c>
      <c r="K18" s="210" t="s">
        <v>1941</v>
      </c>
      <c r="L18" s="179"/>
      <c r="Q18" s="181" t="s">
        <v>1942</v>
      </c>
      <c r="R18" s="178" t="s">
        <v>11</v>
      </c>
    </row>
    <row r="19" spans="1:18" ht="20.25">
      <c r="A19" s="776"/>
      <c r="D19" s="209"/>
      <c r="E19" s="209"/>
      <c r="F19" s="211"/>
      <c r="G19" s="212" t="s">
        <v>1943</v>
      </c>
      <c r="H19" s="213">
        <f>COUNTIF('משתתפים '!$I$6:$AD$63,"לימן ד.צ")</f>
        <v>0</v>
      </c>
      <c r="I19" s="213">
        <f>COUNTIF('משתתפים '!$I$6:$AD$63,"לימן")</f>
        <v>0</v>
      </c>
      <c r="J19" s="214"/>
      <c r="K19" s="215">
        <f>I19*$C$5+H19*$C$6</f>
        <v>0</v>
      </c>
      <c r="L19" s="216">
        <f>IF($K$5=2,I19*(K$15-K$12)+H19*($J$15-$J$12),0)</f>
        <v>0</v>
      </c>
      <c r="Q19" s="217" t="s">
        <v>1944</v>
      </c>
      <c r="R19" s="218" t="s">
        <v>1945</v>
      </c>
    </row>
    <row r="20" spans="1:18" ht="20.100000000000001" customHeight="1">
      <c r="F20" s="211"/>
      <c r="G20" s="212" t="s">
        <v>1946</v>
      </c>
      <c r="H20" s="213">
        <f>COUNTIF('משתתפים '!$I$6:$AD$63,"נהריה ד.צ")</f>
        <v>0</v>
      </c>
      <c r="I20" s="213">
        <f>COUNTIF('משתתפים '!$I$6:$AD$63,"נהריה")</f>
        <v>0</v>
      </c>
      <c r="J20" s="214"/>
      <c r="K20" s="215">
        <f t="shared" ref="K20:K51" si="0">I20*$C$5+H20*$C$6</f>
        <v>0</v>
      </c>
      <c r="L20" s="216">
        <f>IF($K$5=2,I20*(K$15-K$12)+H20*($J$15-$J$12),0)</f>
        <v>0</v>
      </c>
      <c r="Q20" s="217" t="s">
        <v>1944</v>
      </c>
      <c r="R20" s="178" t="s">
        <v>1945</v>
      </c>
    </row>
    <row r="21" spans="1:18" ht="20.100000000000001" customHeight="1">
      <c r="F21" s="211"/>
      <c r="G21" s="212" t="s">
        <v>1947</v>
      </c>
      <c r="H21" s="213">
        <f>COUNTIF('משתתפים '!$I$6:$AD$63,"יקנעם ד.צ")</f>
        <v>0</v>
      </c>
      <c r="I21" s="213">
        <f>COUNTIF('משתתפים '!$I$6:$AD$63,"יקנעם")</f>
        <v>0</v>
      </c>
      <c r="J21" s="214"/>
      <c r="K21" s="215">
        <f t="shared" si="0"/>
        <v>0</v>
      </c>
      <c r="L21" s="216">
        <f>IF($K$5=2,I22*(K$15-K$12)+H22*($J$15-$J$12),0)</f>
        <v>0</v>
      </c>
      <c r="Q21" s="219" t="s">
        <v>1944</v>
      </c>
      <c r="R21" s="178" t="s">
        <v>1945</v>
      </c>
    </row>
    <row r="22" spans="1:18" ht="20.100000000000001" customHeight="1" thickBot="1">
      <c r="F22" s="211"/>
      <c r="G22" s="212" t="s">
        <v>1948</v>
      </c>
      <c r="H22" s="213">
        <f>COUNTIF('משתתפים '!$I$6:$AD$63,"כרמיאל ד.צ")</f>
        <v>0</v>
      </c>
      <c r="I22" s="213">
        <f>COUNTIF('משתתפים '!$I$6:$AD$63,"כרמיאל")</f>
        <v>0</v>
      </c>
      <c r="J22" s="214"/>
      <c r="K22" s="215">
        <f t="shared" si="0"/>
        <v>0</v>
      </c>
      <c r="L22" s="216">
        <f>IF($K$5=2,I25*(K$15-K$12)+H25*($J$15-$J$12),0)</f>
        <v>0</v>
      </c>
      <c r="Q22" s="219" t="s">
        <v>1944</v>
      </c>
      <c r="R22" s="178" t="s">
        <v>1945</v>
      </c>
    </row>
    <row r="23" spans="1:18" ht="20.100000000000001" customHeight="1" thickBot="1">
      <c r="B23" s="890" t="s">
        <v>1949</v>
      </c>
      <c r="C23" s="909"/>
      <c r="D23" s="891"/>
      <c r="E23" s="780"/>
      <c r="F23" s="211"/>
      <c r="G23" s="212" t="s">
        <v>1950</v>
      </c>
      <c r="H23" s="213">
        <f>COUNTIF('משתתפים '!I4:AD61,"מראר ד.צ")</f>
        <v>0</v>
      </c>
      <c r="I23" s="213">
        <f>COUNTIF('משתתפים '!$I$4:$AD$61,"מראר")</f>
        <v>0</v>
      </c>
      <c r="J23" s="214"/>
      <c r="K23" s="215">
        <f t="shared" si="0"/>
        <v>0</v>
      </c>
      <c r="L23" s="216">
        <f>IF($K$5=2,I26*(K$15-K$12)+H26*($J$15-$J$12),0)</f>
        <v>0</v>
      </c>
      <c r="Q23" s="217" t="s">
        <v>1944</v>
      </c>
      <c r="R23" s="181" t="s">
        <v>1945</v>
      </c>
    </row>
    <row r="24" spans="1:18" ht="20.100000000000001" customHeight="1">
      <c r="B24" s="220" t="s">
        <v>1951</v>
      </c>
      <c r="C24" s="518"/>
      <c r="D24" s="221"/>
      <c r="E24" s="781"/>
      <c r="F24" s="211"/>
      <c r="G24" s="212"/>
      <c r="H24" s="218"/>
      <c r="I24" s="218"/>
      <c r="J24" s="214"/>
      <c r="K24" s="215">
        <f t="shared" si="0"/>
        <v>0</v>
      </c>
      <c r="L24" s="216">
        <f>IF($K$5=2,I27*(K$15-K$12)+H27*($J$15-$J$12),0)</f>
        <v>0</v>
      </c>
      <c r="Q24" s="217" t="s">
        <v>1944</v>
      </c>
      <c r="R24" s="181" t="s">
        <v>1945</v>
      </c>
    </row>
    <row r="25" spans="1:18" ht="20.100000000000001" customHeight="1">
      <c r="B25" s="222" t="s">
        <v>1952</v>
      </c>
      <c r="C25" s="519"/>
      <c r="D25" s="223">
        <f>IF(H53&gt;150,1000,IF(AND(H53&lt;=150,H53&gt;100),800,IF(AND(H53&lt;=100,H53&gt;50),700,IF(AND(H53&lt;=50,H53&gt;10),450,0))))*$M$5</f>
        <v>0</v>
      </c>
      <c r="E25" s="782"/>
      <c r="F25" s="211"/>
      <c r="G25" s="212" t="s">
        <v>1953</v>
      </c>
      <c r="H25" s="213">
        <f>COUNTIF('משתתפים '!$I$6:$AD$63,"עכו ד.צ")</f>
        <v>0</v>
      </c>
      <c r="I25" s="213">
        <f>COUNTIF('משתתפים '!$I$6:$AD$63,"עכו")</f>
        <v>0</v>
      </c>
      <c r="J25" s="214"/>
      <c r="K25" s="215">
        <f t="shared" si="0"/>
        <v>0</v>
      </c>
      <c r="L25" s="216">
        <f>IF($K$5=2,I28*(K$15-K$12)+H28*($J$15-$J$12),0)</f>
        <v>0</v>
      </c>
      <c r="Q25" s="217" t="s">
        <v>1944</v>
      </c>
      <c r="R25" s="178" t="s">
        <v>1945</v>
      </c>
    </row>
    <row r="26" spans="1:18" ht="20.100000000000001" customHeight="1">
      <c r="B26" s="222"/>
      <c r="C26" s="222"/>
      <c r="D26" s="224"/>
      <c r="E26" s="782"/>
      <c r="F26" s="211"/>
      <c r="G26" s="212" t="s">
        <v>1954</v>
      </c>
      <c r="H26" s="213">
        <f>COUNTIF('משתתפים '!$I$6:$AD$63," טבעון ד.צ")</f>
        <v>0</v>
      </c>
      <c r="I26" s="213">
        <f>COUNTIF('משתתפים '!$I$6:$AD$63,"טבעון")</f>
        <v>0</v>
      </c>
      <c r="J26" s="214"/>
      <c r="K26" s="215">
        <f t="shared" si="0"/>
        <v>0</v>
      </c>
      <c r="L26" s="216"/>
      <c r="Q26" s="217"/>
    </row>
    <row r="27" spans="1:18" ht="20.100000000000001" customHeight="1">
      <c r="B27" s="202" t="s">
        <v>1955</v>
      </c>
      <c r="C27" s="202"/>
      <c r="D27" s="225">
        <f>IF(AND(M5=1,N5="יש"),150,0)</f>
        <v>0</v>
      </c>
      <c r="E27" s="783"/>
      <c r="F27" s="211"/>
      <c r="G27" s="212" t="s">
        <v>1956</v>
      </c>
      <c r="H27" s="213">
        <f>COUNTIF('משתתפים '!$I$6:$AD$63,"ק. ביאליק ד.צ")</f>
        <v>0</v>
      </c>
      <c r="I27" s="213">
        <f>COUNTIF('משתתפים '!I6:AD63,"ק. ביאליק")</f>
        <v>0</v>
      </c>
      <c r="J27" s="214"/>
      <c r="K27" s="215">
        <f t="shared" si="0"/>
        <v>0</v>
      </c>
      <c r="L27" s="216">
        <f>IF($K$5=2,I30*(K$15-K$12)+H30*($J$15-$J$12),0)</f>
        <v>0</v>
      </c>
      <c r="Q27" s="217" t="s">
        <v>1957</v>
      </c>
      <c r="R27" s="178" t="s">
        <v>1958</v>
      </c>
    </row>
    <row r="28" spans="1:18" ht="20.25">
      <c r="B28" s="222" t="s">
        <v>1959</v>
      </c>
      <c r="C28" s="720" t="str">
        <f>$B$5</f>
        <v>טורניר מועדוני</v>
      </c>
      <c r="D28" s="227">
        <f>VLOOKUP(C28,'מידע תחרות '!E13:I23,5,0)*E12</f>
        <v>0</v>
      </c>
      <c r="E28" s="781"/>
      <c r="F28" s="211"/>
      <c r="G28" s="212" t="s">
        <v>1960</v>
      </c>
      <c r="H28" s="213">
        <f>COUNTIF('משתתפים '!$I$6:$AD$63,"קצרין גולן ד.צ")</f>
        <v>0</v>
      </c>
      <c r="I28" s="213">
        <f>COUNTIF('משתתפים '!I6:AD63,"קצרין גולן")</f>
        <v>0</v>
      </c>
      <c r="J28" s="214"/>
      <c r="K28" s="215">
        <f t="shared" si="0"/>
        <v>0</v>
      </c>
      <c r="L28" s="216">
        <f>IF($K$5=2,I31*(K$15-K$12)+H31*($J$15-$J$12),0)</f>
        <v>0</v>
      </c>
      <c r="Q28" s="217" t="s">
        <v>1957</v>
      </c>
      <c r="R28" s="181" t="s">
        <v>1958</v>
      </c>
    </row>
    <row r="29" spans="1:18" ht="20.25">
      <c r="B29" s="228" t="s">
        <v>1961</v>
      </c>
      <c r="C29" s="520"/>
      <c r="D29" s="227"/>
      <c r="E29" s="781"/>
      <c r="F29" s="211"/>
      <c r="G29" s="226" t="s">
        <v>1962</v>
      </c>
      <c r="H29" s="213">
        <f>COUNTIF('משתתפים '!$I$6:$AD$63,"אבן יהודה ד.צ")</f>
        <v>0</v>
      </c>
      <c r="I29" s="213">
        <f>COUNTIF('משתתפים '!$I$6:$AD$66,"אבן יהודה")</f>
        <v>0</v>
      </c>
      <c r="J29" s="214"/>
      <c r="K29" s="215">
        <f t="shared" si="0"/>
        <v>0</v>
      </c>
      <c r="L29" s="216">
        <f>IF($K$5=2,I32*(K$15-K$12)+H32*($J$15-$J$12),0)</f>
        <v>0</v>
      </c>
      <c r="Q29" s="217" t="s">
        <v>1957</v>
      </c>
      <c r="R29" s="181" t="s">
        <v>1958</v>
      </c>
    </row>
    <row r="30" spans="1:18" ht="21" thickBot="1">
      <c r="B30" s="229" t="s">
        <v>1963</v>
      </c>
      <c r="C30" s="521"/>
      <c r="D30" s="230">
        <f>SUM(D24:D29)</f>
        <v>0</v>
      </c>
      <c r="E30" s="216"/>
      <c r="F30" s="211"/>
      <c r="G30" s="226" t="s">
        <v>1964</v>
      </c>
      <c r="H30" s="213">
        <f>COUNTIF('משתתפים '!$I$6:$AD$63,"הרצליה ד.צ")</f>
        <v>0</v>
      </c>
      <c r="I30" s="213">
        <f>COUNTIF('משתתפים '!$I$6:$AD$63,"הרצליה")</f>
        <v>0</v>
      </c>
      <c r="J30" s="214"/>
      <c r="K30" s="215">
        <f t="shared" si="0"/>
        <v>0</v>
      </c>
      <c r="L30" s="216">
        <f>IF($K$5=2,I33*(K$15-K$12)+H33*($J$15-$J$12),0)</f>
        <v>0</v>
      </c>
      <c r="Q30" s="217" t="s">
        <v>1957</v>
      </c>
      <c r="R30" s="178" t="s">
        <v>1958</v>
      </c>
    </row>
    <row r="31" spans="1:18" ht="20.25">
      <c r="F31" s="211"/>
      <c r="G31" s="226" t="s">
        <v>1965</v>
      </c>
      <c r="H31" s="213">
        <f>COUNTIF('משתתפים '!$I$6:$AD$63,"כפר סבא ד.צ")</f>
        <v>0</v>
      </c>
      <c r="I31" s="213">
        <f>COUNTIF('משתתפים '!$I$6:$AD$63,"כפר סבא")</f>
        <v>0</v>
      </c>
      <c r="J31" s="214"/>
      <c r="K31" s="215">
        <f t="shared" si="0"/>
        <v>0</v>
      </c>
      <c r="L31" s="216">
        <f t="shared" ref="L31:L41" si="1">IF($K$5=2,I35*(K$15-K$12)+H35*($J$15-$J$12),0)</f>
        <v>0</v>
      </c>
      <c r="Q31" s="217" t="s">
        <v>1957</v>
      </c>
      <c r="R31" s="181" t="s">
        <v>1958</v>
      </c>
    </row>
    <row r="32" spans="1:18" ht="23.25">
      <c r="B32" s="231" t="s">
        <v>1966</v>
      </c>
      <c r="C32" s="231"/>
      <c r="D32" s="232">
        <f>K63-D30</f>
        <v>0</v>
      </c>
      <c r="E32" s="784"/>
      <c r="F32" s="211"/>
      <c r="G32" s="226" t="s">
        <v>1967</v>
      </c>
      <c r="H32" s="213">
        <f>COUNTIF('משתתפים '!$I$6:$AD$63,"לב הרצליה ד.צ")</f>
        <v>0</v>
      </c>
      <c r="I32" s="213">
        <f>COUNTIF('משתתפים '!$I$6:$AD$63,"לב הרצליה")</f>
        <v>0</v>
      </c>
      <c r="J32" s="214"/>
      <c r="K32" s="215">
        <f t="shared" si="0"/>
        <v>0</v>
      </c>
      <c r="L32" s="216">
        <f t="shared" si="1"/>
        <v>0</v>
      </c>
      <c r="Q32" s="219" t="s">
        <v>1968</v>
      </c>
      <c r="R32" s="178" t="s">
        <v>1969</v>
      </c>
    </row>
    <row r="33" spans="1:18" ht="20.25">
      <c r="F33" s="211"/>
      <c r="G33" s="226" t="s">
        <v>1970</v>
      </c>
      <c r="H33" s="213">
        <f>COUNTIF('משתתפים '!$I$6:$AD$63,"נתניה ד.צ")</f>
        <v>0</v>
      </c>
      <c r="I33" s="213">
        <f>COUNTIF('משתתפים '!$I$6:$AD$63,"נתניה")</f>
        <v>0</v>
      </c>
      <c r="J33" s="214"/>
      <c r="K33" s="215">
        <f t="shared" si="0"/>
        <v>0</v>
      </c>
      <c r="L33" s="216">
        <f t="shared" si="1"/>
        <v>0</v>
      </c>
      <c r="Q33" s="219" t="s">
        <v>1968</v>
      </c>
      <c r="R33" s="178" t="s">
        <v>1969</v>
      </c>
    </row>
    <row r="34" spans="1:18" ht="20.100000000000001" customHeight="1">
      <c r="A34" s="137"/>
      <c r="B34" s="910" t="s">
        <v>1971</v>
      </c>
      <c r="C34" s="910"/>
      <c r="D34" s="910"/>
      <c r="E34" s="682"/>
      <c r="F34" s="234"/>
      <c r="G34" s="226" t="s">
        <v>1972</v>
      </c>
      <c r="H34" s="213">
        <f>COUNTIF('משתתפים '!$I$6:$AD$63,"פרדס חנה ד.צ")</f>
        <v>0</v>
      </c>
      <c r="I34" s="213">
        <f>COUNTIF('משתתפים '!$I$6:$AD$63,"פרדס חנה")</f>
        <v>0</v>
      </c>
      <c r="J34" s="214"/>
      <c r="K34" s="215">
        <f t="shared" si="0"/>
        <v>0</v>
      </c>
      <c r="L34" s="216">
        <f t="shared" si="1"/>
        <v>0</v>
      </c>
      <c r="Q34" s="219" t="s">
        <v>1968</v>
      </c>
      <c r="R34" s="178" t="s">
        <v>1969</v>
      </c>
    </row>
    <row r="35" spans="1:18" ht="20.100000000000001" customHeight="1" thickBot="1">
      <c r="B35" s="137"/>
      <c r="C35" s="137"/>
      <c r="D35" s="137"/>
      <c r="E35" s="137"/>
      <c r="F35" s="234"/>
      <c r="G35" s="226" t="s">
        <v>1925</v>
      </c>
      <c r="H35" s="213">
        <f>COUNTIF('משתתפים '!$I$6:$AD$63,"פרדסיה ד.צ")</f>
        <v>0</v>
      </c>
      <c r="I35" s="213">
        <f>COUNTIF('משתתפים '!$I$6:$AD$63,"פרדסיה")</f>
        <v>0</v>
      </c>
      <c r="J35" s="214"/>
      <c r="K35" s="215">
        <f t="shared" si="0"/>
        <v>0</v>
      </c>
      <c r="L35" s="216">
        <f t="shared" si="1"/>
        <v>0</v>
      </c>
      <c r="Q35" s="217" t="s">
        <v>1968</v>
      </c>
      <c r="R35" s="178" t="s">
        <v>1969</v>
      </c>
    </row>
    <row r="36" spans="1:18" ht="20.100000000000001" customHeight="1">
      <c r="A36" s="137"/>
      <c r="B36" s="887"/>
      <c r="C36" s="888"/>
      <c r="D36" s="889"/>
      <c r="E36" s="785"/>
      <c r="F36" s="234"/>
      <c r="G36" s="233" t="s">
        <v>1973</v>
      </c>
      <c r="H36" s="213">
        <f>COUNTIF('משתתפים '!$I$6:$AD$63,"אשדוד ד.צ")</f>
        <v>0</v>
      </c>
      <c r="I36" s="213">
        <f>COUNTIF('משתתפים '!$I$6:$AD$63,"אשדוד")</f>
        <v>0</v>
      </c>
      <c r="J36" s="214"/>
      <c r="K36" s="215">
        <f t="shared" si="0"/>
        <v>0</v>
      </c>
      <c r="L36" s="216">
        <f t="shared" si="1"/>
        <v>0</v>
      </c>
      <c r="Q36" s="217" t="s">
        <v>1968</v>
      </c>
      <c r="R36" s="178" t="s">
        <v>1969</v>
      </c>
    </row>
    <row r="37" spans="1:18" ht="20.100000000000001" customHeight="1">
      <c r="A37" s="137"/>
      <c r="B37" s="892"/>
      <c r="C37" s="893"/>
      <c r="D37" s="894"/>
      <c r="E37" s="777"/>
      <c r="F37" s="234"/>
      <c r="G37" s="233" t="s">
        <v>1974</v>
      </c>
      <c r="H37" s="213">
        <f>COUNTIF('משתתפים '!$I$6:$AD$63,"באר יעקב ד.צ")</f>
        <v>0</v>
      </c>
      <c r="I37" s="213">
        <f>COUNTIF('משתתפים '!$I$6:$AD$63,"באר יעקב")</f>
        <v>0</v>
      </c>
      <c r="J37" s="214"/>
      <c r="K37" s="215">
        <f t="shared" si="0"/>
        <v>0</v>
      </c>
      <c r="L37" s="216">
        <f t="shared" si="1"/>
        <v>0</v>
      </c>
      <c r="Q37" s="217" t="s">
        <v>1968</v>
      </c>
      <c r="R37" s="178" t="s">
        <v>1969</v>
      </c>
    </row>
    <row r="38" spans="1:18" ht="20.100000000000001" customHeight="1">
      <c r="A38" s="137"/>
      <c r="B38" s="895"/>
      <c r="C38" s="896"/>
      <c r="D38" s="897"/>
      <c r="E38" s="778"/>
      <c r="F38" s="234"/>
      <c r="G38" s="233" t="s">
        <v>1975</v>
      </c>
      <c r="H38" s="213">
        <f>COUNTIF('משתתפים '!$I$6:$AD$63,"ב. הלוחם ים ד.צ")</f>
        <v>0</v>
      </c>
      <c r="I38" s="213">
        <f>COUNTIF('משתתפים '!$I$6:$AD$63,"ב. הלוחם ים")</f>
        <v>0</v>
      </c>
      <c r="J38" s="214"/>
      <c r="K38" s="215">
        <f t="shared" si="0"/>
        <v>0</v>
      </c>
      <c r="L38" s="216">
        <f t="shared" si="1"/>
        <v>0</v>
      </c>
      <c r="Q38" s="217" t="s">
        <v>1968</v>
      </c>
      <c r="R38" s="178" t="s">
        <v>1969</v>
      </c>
    </row>
    <row r="39" spans="1:18" ht="20.100000000000001" customHeight="1">
      <c r="A39" s="137"/>
      <c r="B39" s="898"/>
      <c r="C39" s="899"/>
      <c r="D39" s="900"/>
      <c r="E39" s="779"/>
      <c r="F39" s="234"/>
      <c r="G39" s="233" t="s">
        <v>1976</v>
      </c>
      <c r="H39" s="213">
        <f>COUNTIF('משתתפים '!$I$6:$AD$63,"גני אביב ד.צ")</f>
        <v>0</v>
      </c>
      <c r="I39" s="213">
        <f>COUNTIF('משתתפים '!$I$6:$AD$63,"גני אביב")</f>
        <v>0</v>
      </c>
      <c r="J39" s="214"/>
      <c r="K39" s="215">
        <f t="shared" si="0"/>
        <v>0</v>
      </c>
      <c r="L39" s="216">
        <f t="shared" si="1"/>
        <v>0</v>
      </c>
      <c r="Q39" s="217" t="s">
        <v>1968</v>
      </c>
      <c r="R39" s="178" t="s">
        <v>1969</v>
      </c>
    </row>
    <row r="40" spans="1:18" ht="20.100000000000001" customHeight="1">
      <c r="A40" s="137"/>
      <c r="B40" s="895"/>
      <c r="C40" s="896"/>
      <c r="D40" s="897"/>
      <c r="E40" s="778"/>
      <c r="F40" s="234"/>
      <c r="G40" s="233" t="s">
        <v>1977</v>
      </c>
      <c r="H40" s="213">
        <f>COUNTIF('משתתפים '!$I$6:$AD$63,"יהוד ד.צ")</f>
        <v>0</v>
      </c>
      <c r="I40" s="213">
        <f>COUNTIF('משתתפים '!$I$6:$AD$63,"יהוד")</f>
        <v>0</v>
      </c>
      <c r="J40" s="214"/>
      <c r="K40" s="215">
        <f t="shared" si="0"/>
        <v>0</v>
      </c>
      <c r="L40" s="216">
        <f t="shared" si="1"/>
        <v>0</v>
      </c>
      <c r="Q40" s="217" t="s">
        <v>1968</v>
      </c>
      <c r="R40" s="178" t="s">
        <v>1969</v>
      </c>
    </row>
    <row r="41" spans="1:18" ht="20.100000000000001" customHeight="1" thickBot="1">
      <c r="B41" s="901"/>
      <c r="C41" s="902"/>
      <c r="D41" s="903"/>
      <c r="E41" s="786"/>
      <c r="F41" s="211"/>
      <c r="G41" s="233" t="s">
        <v>1978</v>
      </c>
      <c r="H41" s="213">
        <f>COUNTIF('משתתפים '!$I$6:$AD$63,"ניר צבי ד.צ")</f>
        <v>0</v>
      </c>
      <c r="I41" s="213">
        <f>COUNTIF('משתתפים '!$I$6:$AD$63,"ניר צבי")</f>
        <v>0</v>
      </c>
      <c r="J41" s="214"/>
      <c r="K41" s="215">
        <f t="shared" si="0"/>
        <v>0</v>
      </c>
      <c r="L41" s="216">
        <f t="shared" si="1"/>
        <v>0</v>
      </c>
      <c r="Q41" s="217" t="s">
        <v>1968</v>
      </c>
      <c r="R41" s="178" t="s">
        <v>1969</v>
      </c>
    </row>
    <row r="42" spans="1:18" ht="20.100000000000001" customHeight="1" thickBot="1">
      <c r="B42" s="726"/>
      <c r="C42" s="727"/>
      <c r="D42" s="728"/>
      <c r="E42" s="137"/>
      <c r="F42" s="211"/>
      <c r="G42" s="233" t="s">
        <v>1979</v>
      </c>
      <c r="H42" s="213">
        <f>COUNTIF('משתתפים '!$I$6:$AD$63,"ראשלצ ד.צ ")</f>
        <v>0</v>
      </c>
      <c r="I42" s="213">
        <f>COUNTIF('משתתפים '!$I$6:$AD$63,"ראשלצ")</f>
        <v>0</v>
      </c>
      <c r="J42" s="214"/>
      <c r="K42" s="215">
        <f t="shared" si="0"/>
        <v>0</v>
      </c>
      <c r="L42" s="216">
        <f>IF($K$5=2,#REF!*(K$15-K$12)+#REF!*($J$15-$J$12),0)</f>
        <v>0</v>
      </c>
      <c r="Q42" s="217" t="s">
        <v>1980</v>
      </c>
      <c r="R42" s="178" t="s">
        <v>1981</v>
      </c>
    </row>
    <row r="43" spans="1:18" ht="20.100000000000001" customHeight="1">
      <c r="B43" s="137"/>
      <c r="C43" s="137"/>
      <c r="D43" s="137"/>
      <c r="E43" s="137"/>
      <c r="F43" s="211"/>
      <c r="G43" s="233" t="s">
        <v>1982</v>
      </c>
      <c r="H43" s="213">
        <f>COUNTIF('משתתפים '!$I$6:$AD$63,"רחובות ד.צ")</f>
        <v>0</v>
      </c>
      <c r="I43" s="213">
        <f>COUNTIF('משתתפים '!$I$6:$AD$63,"רחובות")</f>
        <v>0</v>
      </c>
      <c r="J43" s="214"/>
      <c r="K43" s="215">
        <f t="shared" si="0"/>
        <v>0</v>
      </c>
      <c r="L43" s="216">
        <f>IF($K$5=2,#REF!*(K$15-K$12)+#REF!*($J$15-$J$12),0)</f>
        <v>0</v>
      </c>
      <c r="Q43" s="219" t="s">
        <v>1983</v>
      </c>
      <c r="R43" s="178" t="s">
        <v>1981</v>
      </c>
    </row>
    <row r="44" spans="1:18" ht="17.649999999999999" customHeight="1">
      <c r="B44" s="729" t="s">
        <v>1984</v>
      </c>
      <c r="C44" s="729"/>
      <c r="D44" s="298" t="s">
        <v>1985</v>
      </c>
      <c r="E44" s="787"/>
      <c r="F44" s="211"/>
      <c r="G44" s="233" t="s">
        <v>1986</v>
      </c>
      <c r="H44" s="213">
        <f>COUNTIF('משתתפים '!$I$6:$AD$63,"שוהם ד.צ")</f>
        <v>0</v>
      </c>
      <c r="I44" s="213">
        <f>COUNTIF('משתתפים '!$I$6:$AD$63,"שוהם")</f>
        <v>0</v>
      </c>
      <c r="J44" s="214"/>
      <c r="K44" s="215">
        <f t="shared" si="0"/>
        <v>0</v>
      </c>
      <c r="L44" s="216">
        <f>IF($K$5=2,#REF!*(K$15-K$12)+#REF!*($J$15-$J$12),0)</f>
        <v>0</v>
      </c>
      <c r="Q44" s="217" t="s">
        <v>1983</v>
      </c>
      <c r="R44" s="181" t="s">
        <v>1981</v>
      </c>
    </row>
    <row r="45" spans="1:18" ht="18" customHeight="1">
      <c r="B45" s="729" t="s">
        <v>1987</v>
      </c>
      <c r="C45" s="729"/>
      <c r="D45" s="298" t="s">
        <v>2232</v>
      </c>
      <c r="E45" s="787"/>
      <c r="F45" s="211"/>
      <c r="G45" s="233" t="s">
        <v>1988</v>
      </c>
      <c r="H45" s="213">
        <f>COUNTIF('משתתפים '!$I$6:$AD$63,"תל אביב ד.צ")</f>
        <v>0</v>
      </c>
      <c r="I45" s="213">
        <f>COUNTIF('משתתפים '!$I$6:$AD$63,"תל אביב")</f>
        <v>0</v>
      </c>
      <c r="J45" s="214"/>
      <c r="K45" s="215">
        <f t="shared" si="0"/>
        <v>0</v>
      </c>
      <c r="L45" s="216">
        <f>IF($K$5=2,#REF!*(K$15-K$12)+#REF!*($J$15-$J$12),0)</f>
        <v>0</v>
      </c>
      <c r="Q45" s="217" t="s">
        <v>1983</v>
      </c>
      <c r="R45" s="181" t="s">
        <v>1981</v>
      </c>
    </row>
    <row r="46" spans="1:18" ht="18" customHeight="1">
      <c r="B46" s="730" t="s">
        <v>1989</v>
      </c>
      <c r="C46" s="730"/>
      <c r="D46" s="237" t="s">
        <v>1428</v>
      </c>
      <c r="E46" s="237"/>
      <c r="F46" s="211"/>
      <c r="G46" s="235" t="s">
        <v>1990</v>
      </c>
      <c r="H46" s="213">
        <f>COUNTIF('משתתפים '!$I$6:$AD$63,"ב.הלוחם בש ד.צ")</f>
        <v>0</v>
      </c>
      <c r="I46" s="213">
        <f>COUNTIF('משתתפים '!$I$6:$AD$63,"בית הלוחם בש")</f>
        <v>0</v>
      </c>
      <c r="J46" s="214"/>
      <c r="K46" s="215">
        <f t="shared" si="0"/>
        <v>0</v>
      </c>
      <c r="L46" s="216">
        <f t="shared" ref="L46:L51" si="2">IF($K$5=2,I46*(K$15-K$12)+H46*($J$15-$J$12),0)</f>
        <v>0</v>
      </c>
      <c r="Q46" s="219" t="s">
        <v>1980</v>
      </c>
      <c r="R46" s="177" t="s">
        <v>1981</v>
      </c>
    </row>
    <row r="47" spans="1:18" ht="20.100000000000001" customHeight="1">
      <c r="G47" s="235" t="s">
        <v>1991</v>
      </c>
      <c r="H47" s="213">
        <f>COUNTIF('משתתפים '!$I$6:$AD$63,"להבים ד.צ")</f>
        <v>0</v>
      </c>
      <c r="I47" s="213">
        <f>COUNTIF('משתתפים '!$I$6:$AD$63,"להבים")</f>
        <v>0</v>
      </c>
      <c r="J47" s="214"/>
      <c r="K47" s="215">
        <f t="shared" si="0"/>
        <v>0</v>
      </c>
      <c r="L47" s="216">
        <f t="shared" si="2"/>
        <v>0</v>
      </c>
      <c r="M47" s="219"/>
    </row>
    <row r="48" spans="1:18" ht="20.100000000000001" customHeight="1">
      <c r="G48" s="235" t="s">
        <v>1992</v>
      </c>
      <c r="H48" s="213">
        <f>COUNTIF('משתתפים '!$I$6:$AD$63,"ערד ד.צ")</f>
        <v>0</v>
      </c>
      <c r="I48" s="213">
        <f>COUNTIF('משתתפים '!$I$6:$AD$63,"ערד")</f>
        <v>0</v>
      </c>
      <c r="J48" s="214"/>
      <c r="K48" s="215">
        <f t="shared" si="0"/>
        <v>0</v>
      </c>
      <c r="L48" s="216">
        <f t="shared" si="2"/>
        <v>0</v>
      </c>
      <c r="M48" s="219"/>
    </row>
    <row r="49" spans="2:14" ht="20.100000000000001" customHeight="1">
      <c r="G49" s="235" t="s">
        <v>1993</v>
      </c>
      <c r="H49" s="213">
        <f>COUNTIF('משתתפים '!$I$6:$AD$63,"ערבה ד.צ")</f>
        <v>0</v>
      </c>
      <c r="I49" s="213">
        <f>COUNTIF('משתתפים '!$I$6:$AD$63,"ערבה")</f>
        <v>0</v>
      </c>
      <c r="J49" s="214"/>
      <c r="K49" s="215">
        <f t="shared" si="0"/>
        <v>0</v>
      </c>
      <c r="L49" s="216">
        <f t="shared" si="2"/>
        <v>0</v>
      </c>
      <c r="M49" s="219"/>
    </row>
    <row r="50" spans="2:14" ht="20.100000000000001" customHeight="1">
      <c r="G50" s="235" t="s">
        <v>1994</v>
      </c>
      <c r="H50" s="213">
        <f>COUNTIF('משתתפים '!$I$6:$AD$63,"משמר הנגב ד.צ")</f>
        <v>0</v>
      </c>
      <c r="I50" s="213">
        <f>COUNTIF('משתתפים '!$I$6:$AD$63,"משמר הנגב")</f>
        <v>0</v>
      </c>
      <c r="J50" s="214"/>
      <c r="K50" s="215">
        <f t="shared" si="0"/>
        <v>0</v>
      </c>
      <c r="L50" s="216">
        <f t="shared" si="2"/>
        <v>0</v>
      </c>
      <c r="M50" s="219"/>
    </row>
    <row r="51" spans="2:14" ht="20.100000000000001" customHeight="1" thickBot="1">
      <c r="G51" s="235" t="s">
        <v>1995</v>
      </c>
      <c r="H51" s="213">
        <f>COUNTIF('משתתפים '!$I$6:$AD$63,"מיתר ד.צ")</f>
        <v>0</v>
      </c>
      <c r="I51" s="213">
        <f>COUNTIF('משתתפים '!$I$6:$AD$63,"מיתר")</f>
        <v>0</v>
      </c>
      <c r="J51" s="214"/>
      <c r="K51" s="215">
        <f t="shared" si="0"/>
        <v>0</v>
      </c>
      <c r="L51" s="216">
        <f t="shared" si="2"/>
        <v>0</v>
      </c>
      <c r="M51" s="219"/>
    </row>
    <row r="52" spans="2:14" ht="18.75" thickBot="1">
      <c r="H52" s="402">
        <f>SUM(H19:H51)</f>
        <v>0</v>
      </c>
      <c r="I52" s="210">
        <f>SUM(I19:I51)</f>
        <v>0</v>
      </c>
      <c r="J52" s="210"/>
      <c r="K52" s="218"/>
      <c r="M52" s="238" t="s">
        <v>1996</v>
      </c>
    </row>
    <row r="53" spans="2:14" ht="21" thickBot="1">
      <c r="G53" s="239" t="s">
        <v>1963</v>
      </c>
      <c r="H53" s="890">
        <f>SUM(H52:I52)</f>
        <v>0</v>
      </c>
      <c r="I53" s="891"/>
      <c r="J53" s="403">
        <f>SUM(J19:J51)</f>
        <v>0</v>
      </c>
      <c r="K53" s="404">
        <f>SUM(K19:K51)</f>
        <v>0</v>
      </c>
      <c r="L53" s="240">
        <f>SUM(L19:L52)</f>
        <v>0</v>
      </c>
      <c r="M53" s="241">
        <f>K53-J53</f>
        <v>0</v>
      </c>
      <c r="N53" s="242"/>
    </row>
    <row r="54" spans="2:14" ht="18" customHeight="1" thickBot="1">
      <c r="B54" s="243"/>
      <c r="C54" s="243"/>
      <c r="D54" s="242"/>
      <c r="E54" s="242"/>
      <c r="F54" s="242"/>
      <c r="G54" s="242"/>
      <c r="H54" s="242"/>
      <c r="I54" s="242"/>
      <c r="J54" s="242"/>
      <c r="K54" s="242"/>
      <c r="L54" s="242"/>
      <c r="M54" s="242"/>
    </row>
    <row r="55" spans="2:14" ht="18.75" thickBot="1">
      <c r="G55" s="244" t="s">
        <v>1997</v>
      </c>
      <c r="H55" s="177" t="s">
        <v>1998</v>
      </c>
      <c r="I55" s="177"/>
      <c r="J55" s="242"/>
      <c r="K55" s="526">
        <f>IF(OR(B5="טורניר מועדוני",B5="טורניר מחוזי"),H53*10,0)</f>
        <v>0</v>
      </c>
      <c r="L55" s="245"/>
      <c r="M55" s="246">
        <f>IF(OR(B5="טורניר אש",B5="טורניר מחוזי"),H53*10,0)</f>
        <v>0</v>
      </c>
      <c r="N55" s="242"/>
    </row>
    <row r="56" spans="2:14" ht="18.75" thickBot="1">
      <c r="F56" s="242"/>
      <c r="G56" s="242"/>
      <c r="H56" s="242"/>
      <c r="I56" s="242"/>
      <c r="J56" s="242"/>
      <c r="K56" s="525" t="s">
        <v>1999</v>
      </c>
      <c r="L56" s="247"/>
      <c r="M56" s="248" t="s">
        <v>2000</v>
      </c>
      <c r="N56" s="242"/>
    </row>
    <row r="57" spans="2:14" ht="20.100000000000001" customHeight="1">
      <c r="F57" s="242"/>
      <c r="G57" s="242"/>
      <c r="H57" s="242"/>
      <c r="K57" s="243"/>
      <c r="L57" s="243"/>
      <c r="M57" s="242"/>
      <c r="N57" s="242"/>
    </row>
    <row r="58" spans="2:14" ht="20.100000000000001" customHeight="1">
      <c r="F58" s="242"/>
      <c r="K58" s="243"/>
      <c r="L58" s="243"/>
      <c r="M58" s="242"/>
      <c r="N58" s="242"/>
    </row>
    <row r="59" spans="2:14" ht="45" customHeight="1">
      <c r="F59" s="242"/>
      <c r="G59" s="249"/>
      <c r="H59" s="249"/>
      <c r="I59" s="242"/>
      <c r="J59" s="242"/>
      <c r="K59" s="242"/>
      <c r="L59" s="242"/>
      <c r="M59" s="242"/>
      <c r="N59" s="242"/>
    </row>
    <row r="60" spans="2:14" ht="15">
      <c r="F60" s="242"/>
    </row>
    <row r="61" spans="2:14" ht="15">
      <c r="F61" s="242"/>
    </row>
    <row r="62" spans="2:14" ht="15">
      <c r="F62" s="242"/>
    </row>
    <row r="65" spans="1:6" ht="15.75">
      <c r="F65" s="236"/>
    </row>
    <row r="69" spans="1:6" ht="15">
      <c r="A69" s="250"/>
    </row>
    <row r="71" spans="1:6" ht="15">
      <c r="A71" s="250"/>
    </row>
    <row r="72" spans="1:6" ht="15">
      <c r="A72" s="250"/>
    </row>
  </sheetData>
  <mergeCells count="17">
    <mergeCell ref="D4:G4"/>
    <mergeCell ref="D5:G5"/>
    <mergeCell ref="J10:K10"/>
    <mergeCell ref="A12:A13"/>
    <mergeCell ref="G13:I13"/>
    <mergeCell ref="H14:I14"/>
    <mergeCell ref="H15:I15"/>
    <mergeCell ref="H17:I17"/>
    <mergeCell ref="B23:D23"/>
    <mergeCell ref="B34:D34"/>
    <mergeCell ref="B36:D36"/>
    <mergeCell ref="H53:I53"/>
    <mergeCell ref="B37:D37"/>
    <mergeCell ref="B38:D38"/>
    <mergeCell ref="B39:D39"/>
    <mergeCell ref="B40:D40"/>
    <mergeCell ref="B41:D41"/>
  </mergeCells>
  <conditionalFormatting sqref="H5:H6">
    <cfRule type="expression" dxfId="252" priority="1">
      <formula>$H$5="שלשות"</formula>
    </cfRule>
    <cfRule type="expression" dxfId="251" priority="2">
      <formula>$H$5="יחידים"</formula>
    </cfRule>
    <cfRule type="expression" dxfId="250" priority="3">
      <formula>$H$5="זוגות"</formula>
    </cfRule>
  </conditionalFormatting>
  <printOptions horizontalCentered="1"/>
  <pageMargins left="0.11811023622047245" right="0.11811023622047245" top="0.19685039370078741" bottom="0.15748031496062992" header="0.15748031496062992" footer="0.11811023622047245"/>
  <pageSetup paperSize="9" scale="64"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DECAE7B-5D2C-4719-9365-3A90A9A99283}">
          <x14:formula1>
            <xm:f>'מידע תחרות '!$D$11:$D$12</xm:f>
          </x14:formula1>
          <xm:sqref>N5:N6</xm:sqref>
        </x14:dataValidation>
        <x14:dataValidation type="list" allowBlank="1" showInputMessage="1" showErrorMessage="1" xr:uid="{0769185C-18E2-4AB7-BFD2-E613E0CBDFD7}">
          <x14:formula1>
            <xm:f>'מידע תחרות '!$D$3:$D$6</xm:f>
          </x14:formula1>
          <xm:sqref>H5:H6</xm:sqref>
        </x14:dataValidation>
        <x14:dataValidation type="list" allowBlank="1" showInputMessage="1" showErrorMessage="1" xr:uid="{31824AFD-F408-467B-9BCB-DA28A3886E3B}">
          <x14:formula1>
            <xm:f>'מידע תחרות '!$C$3:$C$70</xm:f>
          </x14:formula1>
          <xm:sqref>D5:G6</xm:sqref>
        </x14:dataValidation>
        <x14:dataValidation type="list" allowBlank="1" showInputMessage="1" showErrorMessage="1" xr:uid="{166C096B-A257-4E6C-9D98-E098B73AA163}">
          <x14:formula1>
            <xm:f>'מידע תחרות '!$E$13:$E$23</xm:f>
          </x14:formula1>
          <xm:sqref>B6</xm:sqref>
        </x14:dataValidation>
        <x14:dataValidation type="list" allowBlank="1" showInputMessage="1" showErrorMessage="1" xr:uid="{296C3AA6-E588-4B47-9BB1-7B433AD59683}">
          <x14:formula1>
            <xm:f>'מידע תחרות '!$E$12:$E$23</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D590-7644-4BD6-8061-483A9CCEC9EE}">
  <dimension ref="A1:S82"/>
  <sheetViews>
    <sheetView rightToLeft="1" workbookViewId="0">
      <selection activeCell="L83" sqref="L83"/>
    </sheetView>
  </sheetViews>
  <sheetFormatPr defaultColWidth="7.75" defaultRowHeight="12.75"/>
  <cols>
    <col min="1" max="1" width="6.875" style="178" customWidth="1"/>
    <col min="2" max="3" width="17" style="178" customWidth="1"/>
    <col min="4" max="4" width="10" style="178" customWidth="1"/>
    <col min="5" max="5" width="11.625" style="178" customWidth="1"/>
    <col min="6" max="6" width="9.25" style="178" customWidth="1"/>
    <col min="7" max="8" width="17" style="178" customWidth="1"/>
    <col min="9" max="10" width="9.625" style="178" customWidth="1"/>
    <col min="11" max="11" width="10.25" style="178" customWidth="1"/>
    <col min="12" max="12" width="14.75" style="178" customWidth="1"/>
    <col min="13" max="13" width="17" style="178" customWidth="1"/>
    <col min="14" max="14" width="12.125" style="178" customWidth="1"/>
    <col min="15" max="15" width="4.125" style="178" customWidth="1"/>
    <col min="16" max="16" width="7.75" style="178"/>
    <col min="17" max="17" width="14.75" style="178" customWidth="1"/>
    <col min="18" max="18" width="12.75" style="178" customWidth="1"/>
    <col min="19" max="19" width="10.5" style="178" customWidth="1"/>
    <col min="20" max="16384" width="7.75" style="178"/>
  </cols>
  <sheetData>
    <row r="1" spans="1:19" ht="18">
      <c r="A1" s="930"/>
      <c r="B1" s="930"/>
      <c r="C1" s="930"/>
      <c r="D1" s="930"/>
      <c r="E1" s="930"/>
      <c r="F1" s="930"/>
      <c r="G1" s="930"/>
      <c r="H1" s="930"/>
      <c r="I1" s="930"/>
      <c r="J1" s="930"/>
      <c r="K1" s="930"/>
      <c r="L1" s="930"/>
      <c r="M1" s="930"/>
      <c r="N1" s="179"/>
    </row>
    <row r="2" spans="1:19" ht="18">
      <c r="A2" s="179"/>
      <c r="B2" s="179"/>
      <c r="C2" s="179"/>
      <c r="D2" s="179"/>
      <c r="E2" s="179"/>
      <c r="F2" s="179"/>
      <c r="G2" s="179"/>
      <c r="H2" s="179"/>
      <c r="I2" s="179"/>
      <c r="J2" s="179"/>
      <c r="K2" s="179"/>
      <c r="L2" s="179"/>
      <c r="M2" s="179"/>
      <c r="N2" s="179"/>
    </row>
    <row r="3" spans="1:19" hidden="1"/>
    <row r="4" spans="1:19" ht="12.75" customHeight="1" thickBot="1">
      <c r="A4" s="179"/>
      <c r="C4" s="179"/>
      <c r="D4" s="179"/>
      <c r="E4" s="182" t="s">
        <v>1913</v>
      </c>
      <c r="F4" s="931" t="s">
        <v>1914</v>
      </c>
      <c r="G4" s="931"/>
      <c r="H4" s="931"/>
      <c r="I4" s="182" t="s">
        <v>1915</v>
      </c>
      <c r="J4" s="182"/>
      <c r="K4" s="249"/>
      <c r="L4" s="179"/>
      <c r="M4" s="179"/>
      <c r="N4" s="179"/>
    </row>
    <row r="5" spans="1:19" ht="21" thickBot="1">
      <c r="A5" s="179"/>
      <c r="B5" s="179"/>
      <c r="E5" s="186" t="str">
        <f>'טופס דיווח תחרות מחשב  '!B5</f>
        <v>טורניר מועדוני</v>
      </c>
      <c r="F5" s="932">
        <f>'טופס דיווח תחרות מחשב  '!D5</f>
        <v>0</v>
      </c>
      <c r="G5" s="932"/>
      <c r="H5" s="932"/>
      <c r="I5" s="187">
        <f>'טופס דיווח תחרות מחשב  '!H5</f>
        <v>0</v>
      </c>
      <c r="J5" s="251"/>
      <c r="K5" s="251"/>
      <c r="L5" s="933">
        <f>'טופס דיווח תחרות מחשב  '!$B$8</f>
        <v>0</v>
      </c>
      <c r="M5" s="930"/>
      <c r="N5" s="179"/>
    </row>
    <row r="6" spans="1:19" ht="18">
      <c r="A6" s="181"/>
      <c r="B6" s="181"/>
      <c r="C6" s="181"/>
      <c r="D6" s="181"/>
      <c r="E6" s="189"/>
      <c r="F6" s="189"/>
      <c r="G6" s="189"/>
      <c r="H6" s="189"/>
      <c r="I6" s="189"/>
      <c r="J6" s="189"/>
      <c r="K6" s="189"/>
      <c r="L6" s="189"/>
      <c r="M6" s="189"/>
      <c r="N6" s="189"/>
    </row>
    <row r="7" spans="1:19" ht="20.25">
      <c r="A7" s="181"/>
      <c r="B7" s="181"/>
      <c r="C7" s="181"/>
      <c r="D7" s="181"/>
      <c r="E7" s="181"/>
      <c r="F7" s="934" t="s">
        <v>2001</v>
      </c>
      <c r="G7" s="934"/>
      <c r="H7" s="934"/>
      <c r="L7" s="178" t="s">
        <v>2002</v>
      </c>
      <c r="M7" s="179" t="str">
        <f>VLOOKUP(L7,'משתתפים '!$B$3:$G$980,4,0)</f>
        <v>054892054</v>
      </c>
      <c r="N7" s="179"/>
    </row>
    <row r="8" spans="1:19" ht="18.75" thickBot="1">
      <c r="A8" s="930"/>
      <c r="B8" s="930"/>
      <c r="C8" s="930"/>
      <c r="D8" s="179"/>
      <c r="G8" s="209"/>
      <c r="I8" s="179"/>
      <c r="J8" s="179"/>
      <c r="K8" s="179"/>
      <c r="L8" s="179"/>
      <c r="M8" s="179"/>
      <c r="N8" s="179"/>
    </row>
    <row r="9" spans="1:19" ht="19.5" thickBot="1">
      <c r="A9" s="252" t="s">
        <v>1921</v>
      </c>
      <c r="B9" s="253" t="s">
        <v>2003</v>
      </c>
      <c r="C9" s="765" t="s">
        <v>1902</v>
      </c>
      <c r="D9" s="257" t="s">
        <v>0</v>
      </c>
      <c r="F9" s="255" t="s">
        <v>2004</v>
      </c>
      <c r="G9" s="256" t="s">
        <v>2003</v>
      </c>
      <c r="H9" s="324" t="s">
        <v>1902</v>
      </c>
      <c r="I9" s="257" t="s">
        <v>0</v>
      </c>
      <c r="J9" s="189"/>
      <c r="K9" s="341" t="s">
        <v>2005</v>
      </c>
      <c r="L9" s="256" t="s">
        <v>2003</v>
      </c>
      <c r="M9" s="324" t="s">
        <v>1902</v>
      </c>
      <c r="N9" s="335" t="s">
        <v>0</v>
      </c>
      <c r="P9" s="255" t="s">
        <v>2005</v>
      </c>
      <c r="Q9" s="256" t="s">
        <v>2003</v>
      </c>
      <c r="R9" s="324" t="s">
        <v>1902</v>
      </c>
      <c r="S9" s="335" t="s">
        <v>0</v>
      </c>
    </row>
    <row r="10" spans="1:19" ht="20.100000000000001" customHeight="1">
      <c r="A10" s="258">
        <v>1</v>
      </c>
      <c r="B10" s="771"/>
      <c r="C10" s="772">
        <f>VLOOKUP(B10,'משתתפים '!$B$3:$G$980,3,0)</f>
        <v>0</v>
      </c>
      <c r="D10" s="761">
        <f>VLOOKUP(B10,'משתתפים '!$B$3:$G$980,4,0)</f>
        <v>0</v>
      </c>
      <c r="F10" s="928">
        <v>1</v>
      </c>
      <c r="G10" s="93"/>
      <c r="H10" s="322">
        <f>VLOOKUP(G10,'משתתפים '!$B$3:$G$980,3,0)</f>
        <v>0</v>
      </c>
      <c r="I10" s="295">
        <f>VLOOKUP(G10,'משתתפים '!$B$3:$G$980,4,0)</f>
        <v>0</v>
      </c>
      <c r="J10" s="189"/>
      <c r="K10" s="922">
        <v>1</v>
      </c>
      <c r="L10" s="93"/>
      <c r="M10" s="320">
        <f>VLOOKUP(L10,'משתתפים '!$B$3:$G$980,3,0)</f>
        <v>0</v>
      </c>
      <c r="N10" s="328">
        <f>VLOOKUP(L10,'משתתפים '!$B$3:$G$980,4,0)</f>
        <v>0</v>
      </c>
      <c r="P10" s="917">
        <v>17</v>
      </c>
      <c r="Q10" s="307"/>
      <c r="R10" s="320">
        <f>VLOOKUP(Q10,'משתתפים '!$B$3:$G$980,3,0)</f>
        <v>0</v>
      </c>
      <c r="S10" s="328">
        <f>VLOOKUP(Q10,'משתתפים '!$B$3:$G$980,4,0)</f>
        <v>0</v>
      </c>
    </row>
    <row r="11" spans="1:19" ht="20.100000000000001" customHeight="1" thickBot="1">
      <c r="A11" s="261">
        <v>2</v>
      </c>
      <c r="B11" s="773"/>
      <c r="C11" s="774">
        <f>VLOOKUP(B11,'משתתפים '!$B$3:$D$842,3,0)</f>
        <v>0</v>
      </c>
      <c r="D11" s="761">
        <f>VLOOKUP(B11,'משתתפים '!$B$3:$E$842,4,0)</f>
        <v>0</v>
      </c>
      <c r="F11" s="929"/>
      <c r="G11" s="731"/>
      <c r="H11" s="323">
        <f>VLOOKUP(G11,'משתתפים '!$B$3:$D$842,3,0)</f>
        <v>0</v>
      </c>
      <c r="I11" s="342">
        <f>VLOOKUP(G11,'משתתפים '!$B$3:$E$842,4,0)</f>
        <v>0</v>
      </c>
      <c r="J11" s="189"/>
      <c r="K11" s="923"/>
      <c r="L11" s="731"/>
      <c r="M11" s="321">
        <f>VLOOKUP(L11,'משתתפים '!$B$3:$G$980,3,0)</f>
        <v>0</v>
      </c>
      <c r="N11" s="295">
        <f>VLOOKUP(L11,'משתתפים '!$B$3:$G$980,4,0)</f>
        <v>0</v>
      </c>
      <c r="P11" s="918"/>
      <c r="Q11" s="710"/>
      <c r="R11" s="321">
        <f>VLOOKUP(Q11,'משתתפים '!$B$3:$G$980,3,0)</f>
        <v>0</v>
      </c>
      <c r="S11" s="295">
        <f>VLOOKUP(Q11,'משתתפים '!$B$3:$G$980,4,0)</f>
        <v>0</v>
      </c>
    </row>
    <row r="12" spans="1:19" ht="20.100000000000001" customHeight="1">
      <c r="A12" s="261">
        <v>3</v>
      </c>
      <c r="B12" s="775"/>
      <c r="C12" s="772">
        <f>VLOOKUP(B12,'משתתפים '!$B$3:$G$980,3,0)</f>
        <v>0</v>
      </c>
      <c r="D12" s="761">
        <f>VLOOKUP(B12,'משתתפים '!$B$3:$G$980,4,0)</f>
        <v>0</v>
      </c>
      <c r="F12" s="925">
        <v>2</v>
      </c>
      <c r="G12" s="260"/>
      <c r="H12" s="322">
        <f>VLOOKUP(G12,'משתתפים '!$B$3:$G$980,3,0)</f>
        <v>0</v>
      </c>
      <c r="I12" s="295">
        <f>VLOOKUP(G12,'משתתפים '!$B$3:$G$980,4,0)</f>
        <v>0</v>
      </c>
      <c r="J12" s="189"/>
      <c r="K12" s="923"/>
      <c r="L12" s="93"/>
      <c r="M12" s="322">
        <f>VLOOKUP(L12,'משתתפים '!$B$3:$G$980,3,0)</f>
        <v>0</v>
      </c>
      <c r="N12" s="295">
        <f>VLOOKUP(L12,'משתתפים '!$B$3:$G$980,4,0)</f>
        <v>0</v>
      </c>
      <c r="P12" s="918"/>
      <c r="Q12" s="711"/>
      <c r="R12" s="322">
        <f>VLOOKUP(Q12,'משתתפים '!$B$3:$G$980,3,0)</f>
        <v>0</v>
      </c>
      <c r="S12" s="295">
        <f>VLOOKUP(Q12,'משתתפים '!$B$3:$G$980,4,0)</f>
        <v>0</v>
      </c>
    </row>
    <row r="13" spans="1:19" ht="20.100000000000001" customHeight="1" thickBot="1">
      <c r="A13" s="261">
        <v>4</v>
      </c>
      <c r="B13" s="770"/>
      <c r="C13" s="761">
        <f>VLOOKUP(B13,'משתתפים '!$B$3:$G$980,3,0)</f>
        <v>0</v>
      </c>
      <c r="D13" s="761">
        <f>VLOOKUP(B13,'משתתפים '!$B$3:$G$980,4,0)</f>
        <v>0</v>
      </c>
      <c r="F13" s="926"/>
      <c r="G13" s="509"/>
      <c r="H13" s="323">
        <f>VLOOKUP(G13,'משתתפים '!$B$3:$D$842,3,0)</f>
        <v>0</v>
      </c>
      <c r="I13" s="342">
        <f>VLOOKUP(G13,'משתתפים '!$B$3:$E$842,4,0)</f>
        <v>0</v>
      </c>
      <c r="J13" s="189"/>
      <c r="K13" s="924"/>
      <c r="L13" s="300"/>
      <c r="M13" s="323">
        <f>VLOOKUP(L13,'משתתפים '!$B$3:$G$980,3,0)</f>
        <v>0</v>
      </c>
      <c r="N13" s="342">
        <f>VLOOKUP(L13,'משתתפים '!$B$3:$G$980,4,0)</f>
        <v>0</v>
      </c>
      <c r="P13" s="919"/>
      <c r="Q13" s="296"/>
      <c r="R13" s="323">
        <f>VLOOKUP(Q13,'משתתפים '!$B$3:$G$980,3,0)</f>
        <v>0</v>
      </c>
      <c r="S13" s="342">
        <f>VLOOKUP(Q13,'משתתפים '!$B$3:$G$980,4,0)</f>
        <v>0</v>
      </c>
    </row>
    <row r="14" spans="1:19" ht="20.100000000000001" customHeight="1">
      <c r="A14" s="261">
        <v>5</v>
      </c>
      <c r="B14" s="101"/>
      <c r="C14" s="761">
        <f>VLOOKUP(B14,'משתתפים '!$B$3:$G$980,3,0)</f>
        <v>0</v>
      </c>
      <c r="D14" s="761">
        <f>VLOOKUP(B14,'משתתפים '!$B$3:$G$980,4,0)</f>
        <v>0</v>
      </c>
      <c r="F14" s="925">
        <v>3</v>
      </c>
      <c r="G14" s="337"/>
      <c r="H14" s="322">
        <f>VLOOKUP(G14,'משתתפים '!$B$3:$G$980,3,0)</f>
        <v>0</v>
      </c>
      <c r="I14" s="295">
        <f>VLOOKUP(G14,'משתתפים '!$B$3:$G$980,4,0)</f>
        <v>0</v>
      </c>
      <c r="J14" s="189"/>
      <c r="K14" s="923">
        <v>2</v>
      </c>
      <c r="L14" s="698"/>
      <c r="M14" s="511">
        <f>VLOOKUP(L14,'משתתפים '!$B$3:$G$980,3,0)</f>
        <v>0</v>
      </c>
      <c r="N14" s="512">
        <f>VLOOKUP(L14,'משתתפים '!$B$3:$G$980,4,0)</f>
        <v>0</v>
      </c>
      <c r="P14" s="917">
        <v>18</v>
      </c>
      <c r="Q14" s="307"/>
      <c r="R14" s="511">
        <f>VLOOKUP(Q14,'משתתפים '!$B$3:$G$980,3,0)</f>
        <v>0</v>
      </c>
      <c r="S14" s="512">
        <f>VLOOKUP(Q14,'משתתפים '!$B$3:$G$980,4,0)</f>
        <v>0</v>
      </c>
    </row>
    <row r="15" spans="1:19" ht="20.100000000000001" customHeight="1" thickBot="1">
      <c r="A15" s="261">
        <v>6</v>
      </c>
      <c r="B15" s="263"/>
      <c r="C15" s="761">
        <f>VLOOKUP(B15,'משתתפים '!$B$3:$G$980,3,0)</f>
        <v>0</v>
      </c>
      <c r="D15" s="761">
        <f>VLOOKUP(B15,'משתתפים '!$B$3:$G$980,4,0)</f>
        <v>0</v>
      </c>
      <c r="F15" s="926"/>
      <c r="G15" s="339"/>
      <c r="H15" s="323">
        <f>VLOOKUP(G15,'משתתפים '!$B$3:$D$842,3,0)</f>
        <v>0</v>
      </c>
      <c r="I15" s="342">
        <f>VLOOKUP(G15,'משתתפים '!$B$3:$E$842,4,0)</f>
        <v>0</v>
      </c>
      <c r="J15" s="189"/>
      <c r="K15" s="923"/>
      <c r="L15" s="387"/>
      <c r="M15" s="321">
        <f>VLOOKUP(L15,'משתתפים '!$B$3:$G$980,3,0)</f>
        <v>0</v>
      </c>
      <c r="N15" s="295">
        <f>VLOOKUP(L15,'משתתפים '!$B$3:$G$980,4,0)</f>
        <v>0</v>
      </c>
      <c r="P15" s="918"/>
      <c r="Q15" s="704"/>
      <c r="R15" s="321">
        <f>VLOOKUP(Q15,'משתתפים '!$B$3:$G$980,3,0)</f>
        <v>0</v>
      </c>
      <c r="S15" s="295">
        <f>VLOOKUP(Q15,'משתתפים '!$B$3:$G$980,4,0)</f>
        <v>0</v>
      </c>
    </row>
    <row r="16" spans="1:19" ht="20.100000000000001" customHeight="1">
      <c r="A16" s="261">
        <v>7</v>
      </c>
      <c r="B16" s="263"/>
      <c r="C16" s="761">
        <f>VLOOKUP(B15,'משתתפים '!$B$3:$G$980,3,0)</f>
        <v>0</v>
      </c>
      <c r="D16" s="761">
        <f>VLOOKUP(B15,'משתתפים '!$B$3:$G$980,4,0)</f>
        <v>0</v>
      </c>
      <c r="F16" s="925">
        <v>4</v>
      </c>
      <c r="G16" s="264"/>
      <c r="H16" s="322">
        <f>VLOOKUP(G16,'משתתפים '!$B$3:$G$980,3,0)</f>
        <v>0</v>
      </c>
      <c r="I16" s="295">
        <f>VLOOKUP(G16,'משתתפים '!$B$3:$G$980,4,0)</f>
        <v>0</v>
      </c>
      <c r="J16" s="189"/>
      <c r="K16" s="923"/>
      <c r="L16" s="732"/>
      <c r="M16" s="322">
        <f>VLOOKUP(L16,'משתתפים '!$B$3:$G$980,3,0)</f>
        <v>0</v>
      </c>
      <c r="N16" s="295">
        <f>VLOOKUP(L16,'משתתפים '!$B$3:$G$980,4,0)</f>
        <v>0</v>
      </c>
      <c r="P16" s="918"/>
      <c r="Q16" s="312"/>
      <c r="R16" s="322">
        <f>VLOOKUP(Q16,'משתתפים '!$B$3:$G$980,3,0)</f>
        <v>0</v>
      </c>
      <c r="S16" s="295">
        <f>VLOOKUP(Q16,'משתתפים '!$B$3:$G$980,4,0)</f>
        <v>0</v>
      </c>
    </row>
    <row r="17" spans="1:19" ht="20.100000000000001" customHeight="1" thickBot="1">
      <c r="A17" s="261">
        <v>8</v>
      </c>
      <c r="B17" s="263"/>
      <c r="C17" s="761">
        <f>VLOOKUP(B17,'משתתפים '!$B$3:$G$980,3,0)</f>
        <v>0</v>
      </c>
      <c r="D17" s="761">
        <f>VLOOKUP(B17,'משתתפים '!$B$3:$G$980,4,0)</f>
        <v>0</v>
      </c>
      <c r="F17" s="926"/>
      <c r="G17" s="331"/>
      <c r="H17" s="323">
        <f>VLOOKUP(G17,'משתתפים '!$B$3:$D$842,3,0)</f>
        <v>0</v>
      </c>
      <c r="I17" s="342">
        <f>VLOOKUP(G17,'משתתפים '!$B$3:$E$842,4,0)</f>
        <v>0</v>
      </c>
      <c r="J17" s="189"/>
      <c r="K17" s="924"/>
      <c r="L17" s="299"/>
      <c r="M17" s="323">
        <f>VLOOKUP(L17,'משתתפים '!$B$3:$G$980,3,0)</f>
        <v>0</v>
      </c>
      <c r="N17" s="342">
        <f>VLOOKUP(L17,'משתתפים '!$B$3:$G$980,4,0)</f>
        <v>0</v>
      </c>
      <c r="P17" s="919"/>
      <c r="Q17" s="296"/>
      <c r="R17" s="323">
        <f>VLOOKUP(Q17,'משתתפים '!$B$3:$G$980,3,0)</f>
        <v>0</v>
      </c>
      <c r="S17" s="342">
        <f>VLOOKUP(Q17,'משתתפים '!$B$3:$G$980,4,0)</f>
        <v>0</v>
      </c>
    </row>
    <row r="18" spans="1:19" ht="20.100000000000001" customHeight="1">
      <c r="A18" s="261">
        <v>9</v>
      </c>
      <c r="B18" s="263"/>
      <c r="C18" s="761">
        <f>VLOOKUP(B18,'משתתפים '!$B$3:$G$980,3,0)</f>
        <v>0</v>
      </c>
      <c r="D18" s="761">
        <f>VLOOKUP(B18,'משתתפים '!$B$3:$G$980,4,0)</f>
        <v>0</v>
      </c>
      <c r="F18" s="927">
        <v>5</v>
      </c>
      <c r="G18" s="336"/>
      <c r="H18" s="322">
        <f>VLOOKUP(G18,'משתתפים '!$B$3:$G$980,3,0)</f>
        <v>0</v>
      </c>
      <c r="I18" s="295">
        <f>VLOOKUP(G18,'משתתפים '!$B$3:$G$980,4,0)</f>
        <v>0</v>
      </c>
      <c r="J18" s="189"/>
      <c r="K18" s="922">
        <v>3</v>
      </c>
      <c r="L18" s="694"/>
      <c r="M18" s="320">
        <f>VLOOKUP(L18,'משתתפים '!$B$3:$G$980,3,0)</f>
        <v>0</v>
      </c>
      <c r="N18" s="328">
        <f>VLOOKUP(L18,'משתתפים '!$B$3:$G$980,4,0)</f>
        <v>0</v>
      </c>
      <c r="P18" s="917">
        <v>19</v>
      </c>
      <c r="Q18" s="702"/>
      <c r="R18" s="320">
        <f>VLOOKUP(Q18,'משתתפים '!$B$3:$G$980,3,0)</f>
        <v>0</v>
      </c>
      <c r="S18" s="328">
        <f>VLOOKUP(Q18,'משתתפים '!$B$3:$G$980,4,0)</f>
        <v>0</v>
      </c>
    </row>
    <row r="19" spans="1:19" ht="20.100000000000001" customHeight="1" thickBot="1">
      <c r="A19" s="261">
        <v>10</v>
      </c>
      <c r="B19" s="263"/>
      <c r="C19" s="761">
        <f>VLOOKUP(B19,'משתתפים '!$B$3:$G$980,3,0)</f>
        <v>0</v>
      </c>
      <c r="D19" s="761">
        <f>VLOOKUP(B19,'משתתפים '!$B$3:$G$980,4,0)</f>
        <v>0</v>
      </c>
      <c r="F19" s="926"/>
      <c r="G19" s="265"/>
      <c r="H19" s="323">
        <f>VLOOKUP(G19,'משתתפים '!$B$3:$D$842,3,0)</f>
        <v>0</v>
      </c>
      <c r="I19" s="342">
        <f>VLOOKUP(G19,'משתתפים '!$B$3:$E$842,4,0)</f>
        <v>0</v>
      </c>
      <c r="J19" s="189"/>
      <c r="K19" s="923"/>
      <c r="L19" s="695"/>
      <c r="M19" s="321">
        <f>VLOOKUP(L19,'משתתפים '!$B$3:$G$980,3,0)</f>
        <v>0</v>
      </c>
      <c r="N19" s="295">
        <f>VLOOKUP(L19,'משתתפים '!$B$3:$G$980,4,0)</f>
        <v>0</v>
      </c>
      <c r="P19" s="918"/>
      <c r="Q19" s="702"/>
      <c r="R19" s="321">
        <f>VLOOKUP(Q19,'משתתפים '!$B$3:$G$980,3,0)</f>
        <v>0</v>
      </c>
      <c r="S19" s="295">
        <f>VLOOKUP(Q19,'משתתפים '!$B$3:$G$980,4,0)</f>
        <v>0</v>
      </c>
    </row>
    <row r="20" spans="1:19" ht="20.100000000000001" customHeight="1">
      <c r="A20" s="261">
        <v>11</v>
      </c>
      <c r="B20" s="263"/>
      <c r="C20" s="761">
        <f>VLOOKUP(B20,'משתתפים '!$B$3:$G$980,3,0)</f>
        <v>0</v>
      </c>
      <c r="D20" s="761">
        <f>VLOOKUP(B20,'משתתפים '!$B$3:$G$980,4,0)</f>
        <v>0</v>
      </c>
      <c r="F20" s="925">
        <v>6</v>
      </c>
      <c r="G20" s="266"/>
      <c r="H20" s="322">
        <f>VLOOKUP(G20,'משתתפים '!$B$3:$G$980,3,0)</f>
        <v>0</v>
      </c>
      <c r="I20" s="295">
        <f>VLOOKUP(G20,'משתתפים '!$B$3:$G$980,4,0)</f>
        <v>0</v>
      </c>
      <c r="J20" s="189"/>
      <c r="K20" s="923"/>
      <c r="L20" s="314"/>
      <c r="M20" s="322">
        <f>VLOOKUP(L20,'משתתפים '!$B$3:$G$980,3,0)</f>
        <v>0</v>
      </c>
      <c r="N20" s="295">
        <f>VLOOKUP(L20,'משתתפים '!$B$3:$G$980,4,0)</f>
        <v>0</v>
      </c>
      <c r="P20" s="918"/>
      <c r="Q20" s="703"/>
      <c r="R20" s="322">
        <f>VLOOKUP(Q20,'משתתפים '!$B$3:$G$980,3,0)</f>
        <v>0</v>
      </c>
      <c r="S20" s="295">
        <f>VLOOKUP(Q20,'משתתפים '!$B$3:$G$980,4,0)</f>
        <v>0</v>
      </c>
    </row>
    <row r="21" spans="1:19" ht="20.100000000000001" customHeight="1" thickBot="1">
      <c r="A21" s="261">
        <v>12</v>
      </c>
      <c r="B21" s="263"/>
      <c r="C21" s="761">
        <f>VLOOKUP(B21,'משתתפים '!$B$3:$G$980,3,0)</f>
        <v>0</v>
      </c>
      <c r="D21" s="761">
        <f>VLOOKUP(B21,'משתתפים '!$B$3:$E$842,4,0)</f>
        <v>0</v>
      </c>
      <c r="F21" s="926"/>
      <c r="G21" s="265"/>
      <c r="H21" s="323">
        <f>VLOOKUP(G21,'משתתפים '!$B$3:$D$842,3,0)</f>
        <v>0</v>
      </c>
      <c r="I21" s="342">
        <f>VLOOKUP(G21,'משתתפים '!$B$3:$E$842,4,0)</f>
        <v>0</v>
      </c>
      <c r="J21" s="189"/>
      <c r="K21" s="924"/>
      <c r="L21" s="299"/>
      <c r="M21" s="323">
        <f>VLOOKUP(L21,'משתתפים '!$B$3:$G$980,3,0)</f>
        <v>0</v>
      </c>
      <c r="N21" s="342">
        <f>VLOOKUP(L21,'משתתפים '!$B$3:$G$980,4,0)</f>
        <v>0</v>
      </c>
      <c r="P21" s="919"/>
      <c r="Q21" s="296"/>
      <c r="R21" s="323">
        <f>VLOOKUP(Q21,'משתתפים '!$B$3:$G$980,3,0)</f>
        <v>0</v>
      </c>
      <c r="S21" s="342">
        <f>VLOOKUP(Q21,'משתתפים '!$B$3:$G$980,4,0)</f>
        <v>0</v>
      </c>
    </row>
    <row r="22" spans="1:19" ht="20.100000000000001" customHeight="1">
      <c r="A22" s="261">
        <v>13</v>
      </c>
      <c r="B22" s="218"/>
      <c r="C22" s="761">
        <f>VLOOKUP(B22,'משתתפים '!$B$3:$G$980,3,0)</f>
        <v>0</v>
      </c>
      <c r="D22" s="761">
        <f>VLOOKUP(B22,'משתתפים '!$B$3:$G$980,4,0)</f>
        <v>0</v>
      </c>
      <c r="F22" s="925">
        <v>7</v>
      </c>
      <c r="G22" s="266"/>
      <c r="H22" s="322">
        <f>VLOOKUP(G22,'משתתפים '!$B$3:$G$980,3,0)</f>
        <v>0</v>
      </c>
      <c r="I22" s="295">
        <f>VLOOKUP(G22,'משתתפים '!$B$3:$G$980,4,0)</f>
        <v>0</v>
      </c>
      <c r="J22" s="189"/>
      <c r="K22" s="922">
        <v>4</v>
      </c>
      <c r="L22" s="88"/>
      <c r="M22" s="320">
        <f>VLOOKUP(L22,'משתתפים '!$B$3:$G$980,3,0)</f>
        <v>0</v>
      </c>
      <c r="N22" s="328">
        <f>VLOOKUP(L22,'משתתפים '!$B$3:$G$980,4,0)</f>
        <v>0</v>
      </c>
      <c r="P22" s="917">
        <v>20</v>
      </c>
      <c r="Q22" s="302"/>
      <c r="R22" s="320">
        <f>VLOOKUP(Q22,'משתתפים '!$B$3:$G$980,3,0)</f>
        <v>0</v>
      </c>
      <c r="S22" s="328">
        <f>VLOOKUP(Q22,'משתתפים '!$B$3:$G$980,4,0)</f>
        <v>0</v>
      </c>
    </row>
    <row r="23" spans="1:19" ht="20.100000000000001" customHeight="1" thickBot="1">
      <c r="A23" s="261">
        <v>14</v>
      </c>
      <c r="C23" s="761">
        <f>VLOOKUP(B23,'משתתפים '!$B$3:$G$980,3,0)</f>
        <v>0</v>
      </c>
      <c r="D23" s="761">
        <f>VLOOKUP(B23,'משתתפים '!$B$3:$G$980,4,0)</f>
        <v>0</v>
      </c>
      <c r="E23" s="137"/>
      <c r="F23" s="926"/>
      <c r="G23" s="300"/>
      <c r="H23" s="323">
        <f>VLOOKUP(G23,'משתתפים '!$B$3:$D$842,3,0)</f>
        <v>0</v>
      </c>
      <c r="I23" s="342">
        <f>VLOOKUP(G23,'משתתפים '!$B$3:$E$842,4,0)</f>
        <v>0</v>
      </c>
      <c r="J23" s="189"/>
      <c r="K23" s="923"/>
      <c r="L23" s="84"/>
      <c r="M23" s="321">
        <f>VLOOKUP(L23,'משתתפים '!$B$3:$G$980,3,0)</f>
        <v>0</v>
      </c>
      <c r="N23" s="295">
        <f>VLOOKUP(L23,'משתתפים '!$B$3:$G$980,4,0)</f>
        <v>0</v>
      </c>
      <c r="P23" s="918"/>
      <c r="Q23" s="303"/>
      <c r="R23" s="321">
        <f>VLOOKUP(Q23,'משתתפים '!$B$3:$G$980,3,0)</f>
        <v>0</v>
      </c>
      <c r="S23" s="295">
        <f>VLOOKUP(Q23,'משתתפים '!$B$3:$G$980,4,0)</f>
        <v>0</v>
      </c>
    </row>
    <row r="24" spans="1:19" ht="20.100000000000001" customHeight="1">
      <c r="A24" s="261">
        <v>15</v>
      </c>
      <c r="B24" s="218"/>
      <c r="C24" s="761">
        <f>VLOOKUP(B24,'משתתפים '!$B$3:$G$980,3,0)</f>
        <v>0</v>
      </c>
      <c r="D24" s="761">
        <f>VLOOKUP(B24,'משתתפים '!$B$3:$G$980,4,0)</f>
        <v>0</v>
      </c>
      <c r="F24" s="925">
        <v>8</v>
      </c>
      <c r="G24" s="291"/>
      <c r="H24" s="322">
        <f>VLOOKUP(G24,'משתתפים '!$B$3:$G$980,3,0)</f>
        <v>0</v>
      </c>
      <c r="I24" s="295">
        <f>VLOOKUP(G24,'משתתפים '!$B$3:$G$980,4,0)</f>
        <v>0</v>
      </c>
      <c r="J24" s="189"/>
      <c r="K24" s="923"/>
      <c r="L24" s="701"/>
      <c r="M24" s="322">
        <f>VLOOKUP(L24,'משתתפים '!$B$3:$G$980,3,0)</f>
        <v>0</v>
      </c>
      <c r="N24" s="295">
        <f>VLOOKUP(L24,'משתתפים '!$B$3:$G$980,4,0)</f>
        <v>0</v>
      </c>
      <c r="P24" s="918"/>
      <c r="Q24" s="301"/>
      <c r="R24" s="322">
        <f>VLOOKUP(Q24,'משתתפים '!$B$3:$G$980,3,0)</f>
        <v>0</v>
      </c>
      <c r="S24" s="295">
        <f>VLOOKUP(Q24,'משתתפים '!$B$3:$G$980,4,0)</f>
        <v>0</v>
      </c>
    </row>
    <row r="25" spans="1:19" ht="20.100000000000001" customHeight="1" thickBot="1">
      <c r="A25" s="261">
        <v>16</v>
      </c>
      <c r="B25" s="218"/>
      <c r="C25" s="761">
        <f>VLOOKUP(B25,'משתתפים '!$B$3:$G$980,3,0)</f>
        <v>0</v>
      </c>
      <c r="D25" s="761">
        <f>VLOOKUP(B25,'משתתפים '!$B$3:$G$980,4,0)</f>
        <v>0</v>
      </c>
      <c r="E25" s="137"/>
      <c r="F25" s="926"/>
      <c r="G25" s="267"/>
      <c r="H25" s="323">
        <f>VLOOKUP(G25,'משתתפים '!$B$3:$D$842,3,0)</f>
        <v>0</v>
      </c>
      <c r="I25" s="342">
        <f>VLOOKUP(G25,'משתתפים '!$B$3:$E$842,4,0)</f>
        <v>0</v>
      </c>
      <c r="J25" s="189"/>
      <c r="K25" s="924"/>
      <c r="L25" s="299"/>
      <c r="M25" s="323">
        <f>VLOOKUP(L25,'משתתפים '!$B$3:$G$980,3,0)</f>
        <v>0</v>
      </c>
      <c r="N25" s="342">
        <f>VLOOKUP(L25,'משתתפים '!$B$3:$G$980,4,0)</f>
        <v>0</v>
      </c>
      <c r="P25" s="919"/>
      <c r="Q25" s="296"/>
      <c r="R25" s="323">
        <f>VLOOKUP(Q25,'משתתפים '!$B$3:$G$980,3,0)</f>
        <v>0</v>
      </c>
      <c r="S25" s="342">
        <f>VLOOKUP(Q25,'משתתפים '!$B$3:$G$980,4,0)</f>
        <v>0</v>
      </c>
    </row>
    <row r="26" spans="1:19" ht="20.100000000000001" customHeight="1">
      <c r="A26" s="261">
        <v>17</v>
      </c>
      <c r="B26" s="268"/>
      <c r="C26" s="319">
        <f>VLOOKUP(B26,'משתתפים '!$B$3:$D$842,3,0)</f>
        <v>0</v>
      </c>
      <c r="D26" s="766">
        <f>VLOOKUP(B26,'משתתפים '!$B$3:$E$842,4,0)</f>
        <v>0</v>
      </c>
      <c r="E26" s="137"/>
      <c r="F26" s="925">
        <v>9</v>
      </c>
      <c r="G26" s="269"/>
      <c r="H26" s="326">
        <f>VLOOKUP(G26,'משתתפים '!$B$3:$D$842,3,0)</f>
        <v>0</v>
      </c>
      <c r="I26" s="338">
        <f>VLOOKUP(G26,'משתתפים '!$B$3:$E$842,4,0)</f>
        <v>0</v>
      </c>
      <c r="J26" s="189"/>
      <c r="K26" s="922">
        <v>5</v>
      </c>
      <c r="L26" s="705"/>
      <c r="M26" s="320">
        <f>VLOOKUP(L26,'משתתפים '!$B$3:$G$980,3,0)</f>
        <v>0</v>
      </c>
      <c r="N26" s="328">
        <f>VLOOKUP(L26,'משתתפים '!$B$3:$G$980,4,0)</f>
        <v>0</v>
      </c>
      <c r="P26" s="917">
        <v>21</v>
      </c>
      <c r="Q26" s="698"/>
      <c r="R26" s="320">
        <f>VLOOKUP(Q26,'משתתפים '!$B$3:$G$980,3,0)</f>
        <v>0</v>
      </c>
      <c r="S26" s="328">
        <f>VLOOKUP(Q26,'משתתפים '!$B$3:$G$980,4,0)</f>
        <v>0</v>
      </c>
    </row>
    <row r="27" spans="1:19" ht="20.100000000000001" customHeight="1" thickBot="1">
      <c r="A27" s="261">
        <v>18</v>
      </c>
      <c r="B27" s="263"/>
      <c r="C27" s="319">
        <f>VLOOKUP(B27,'משתתפים '!$B$3:$D$842,3,0)</f>
        <v>0</v>
      </c>
      <c r="D27" s="766">
        <f>VLOOKUP(B27,'משתתפים '!$B$3:$E$842,4,0)</f>
        <v>0</v>
      </c>
      <c r="E27" s="137"/>
      <c r="F27" s="926"/>
      <c r="G27" s="271"/>
      <c r="H27" s="323">
        <f>VLOOKUP(G27,'משתתפים '!$B$3:$D$842,3,0)</f>
        <v>0</v>
      </c>
      <c r="I27" s="329">
        <f>VLOOKUP(G27,'משתתפים '!$B$3:$E$842,4,0)</f>
        <v>0</v>
      </c>
      <c r="J27" s="189"/>
      <c r="K27" s="923"/>
      <c r="L27" s="695"/>
      <c r="M27" s="321">
        <f>VLOOKUP(L27,'משתתפים '!$B$3:$G$980,3,0)</f>
        <v>0</v>
      </c>
      <c r="N27" s="295">
        <f>VLOOKUP(L27,'משתתפים '!$B$3:$G$980,4,0)</f>
        <v>0</v>
      </c>
      <c r="P27" s="918"/>
      <c r="Q27" s="707"/>
      <c r="R27" s="321">
        <f>VLOOKUP(Q27,'משתתפים '!$B$3:$G$980,3,0)</f>
        <v>0</v>
      </c>
      <c r="S27" s="295">
        <f>VLOOKUP(Q27,'משתתפים '!$B$3:$G$980,4,0)</f>
        <v>0</v>
      </c>
    </row>
    <row r="28" spans="1:19" ht="20.100000000000001" customHeight="1">
      <c r="A28" s="261">
        <v>19</v>
      </c>
      <c r="B28" s="263"/>
      <c r="C28" s="319">
        <f>VLOOKUP(B28,'משתתפים '!$B$3:$D$842,3,0)</f>
        <v>0</v>
      </c>
      <c r="D28" s="766">
        <f>VLOOKUP(B28,'משתתפים '!$B$3:$E$842,4,0)</f>
        <v>0</v>
      </c>
      <c r="E28" s="137"/>
      <c r="F28" s="920">
        <v>10</v>
      </c>
      <c r="G28" s="266"/>
      <c r="H28" s="326">
        <f>VLOOKUP(G28,'משתתפים '!$B$3:$D$842,3,0)</f>
        <v>0</v>
      </c>
      <c r="I28" s="338">
        <f>VLOOKUP(G28,'משתתפים '!$B$3:$E$842,4,0)</f>
        <v>0</v>
      </c>
      <c r="J28" s="189"/>
      <c r="K28" s="923"/>
      <c r="L28" s="706"/>
      <c r="M28" s="322">
        <f>VLOOKUP(L28,'משתתפים '!$B$3:$G$980,3,0)</f>
        <v>0</v>
      </c>
      <c r="N28" s="295">
        <f>VLOOKUP(L28,'משתתפים '!$B$3:$G$980,4,0)</f>
        <v>0</v>
      </c>
      <c r="P28" s="918"/>
      <c r="Q28" s="702"/>
      <c r="R28" s="322">
        <f>VLOOKUP(Q28,'משתתפים '!$B$3:$G$980,3,0)</f>
        <v>0</v>
      </c>
      <c r="S28" s="295">
        <f>VLOOKUP(Q28,'משתתפים '!$B$3:$G$980,4,0)</f>
        <v>0</v>
      </c>
    </row>
    <row r="29" spans="1:19" ht="20.100000000000001" customHeight="1" thickBot="1">
      <c r="A29" s="261">
        <v>20</v>
      </c>
      <c r="B29" s="263"/>
      <c r="C29" s="319">
        <f>VLOOKUP(B29,'משתתפים '!$B$3:$D$842,3,0)</f>
        <v>0</v>
      </c>
      <c r="D29" s="766">
        <f>VLOOKUP(B29,'משתתפים '!$B$3:$E$842,4,0)</f>
        <v>0</v>
      </c>
      <c r="F29" s="921"/>
      <c r="G29" s="265"/>
      <c r="H29" s="323">
        <f>VLOOKUP(G29,'משתתפים '!$B$3:$D$842,3,0)</f>
        <v>0</v>
      </c>
      <c r="I29" s="329">
        <f>VLOOKUP(G29,'משתתפים '!$B$3:$E$842,4,0)</f>
        <v>0</v>
      </c>
      <c r="J29" s="189"/>
      <c r="K29" s="924"/>
      <c r="L29" s="299"/>
      <c r="M29" s="323">
        <f>VLOOKUP(L29,'משתתפים '!$B$3:$G$980,3,0)</f>
        <v>0</v>
      </c>
      <c r="N29" s="342">
        <f>VLOOKUP(L29,'משתתפים '!$B$3:$G$980,4,0)</f>
        <v>0</v>
      </c>
      <c r="P29" s="919"/>
      <c r="Q29" s="296"/>
      <c r="R29" s="323">
        <f>VLOOKUP(Q29,'משתתפים '!$B$3:$G$980,3,0)</f>
        <v>0</v>
      </c>
      <c r="S29" s="342">
        <f>VLOOKUP(Q29,'משתתפים '!$B$3:$G$980,4,0)</f>
        <v>0</v>
      </c>
    </row>
    <row r="30" spans="1:19" ht="20.100000000000001" customHeight="1">
      <c r="A30" s="261">
        <v>21</v>
      </c>
      <c r="B30" s="263"/>
      <c r="C30" s="319">
        <f>VLOOKUP(B30,'משתתפים '!$B$3:$D$842,3,0)</f>
        <v>0</v>
      </c>
      <c r="D30" s="766">
        <f>VLOOKUP(B30,'משתתפים '!$B$3:$E$842,4,0)</f>
        <v>0</v>
      </c>
      <c r="F30" s="920">
        <v>11</v>
      </c>
      <c r="G30" s="266"/>
      <c r="H30" s="326">
        <f>VLOOKUP(G30,'משתתפים '!$B$3:$D$842,3,0)</f>
        <v>0</v>
      </c>
      <c r="I30" s="338">
        <f>VLOOKUP(G30,'משתתפים '!$B$3:$E$842,4,0)</f>
        <v>0</v>
      </c>
      <c r="J30" s="189"/>
      <c r="K30" s="922">
        <v>6</v>
      </c>
      <c r="L30" s="698"/>
      <c r="M30" s="320">
        <f>VLOOKUP(L30,'משתתפים '!$B$3:$G$980,3,0)</f>
        <v>0</v>
      </c>
      <c r="N30" s="328">
        <f>VLOOKUP(L30,'משתתפים '!$B$3:$G$980,4,0)</f>
        <v>0</v>
      </c>
      <c r="P30" s="917">
        <v>22</v>
      </c>
      <c r="Q30" s="88"/>
      <c r="R30" s="320">
        <f>VLOOKUP(Q30,'משתתפים '!$B$3:$G$980,3,0)</f>
        <v>0</v>
      </c>
      <c r="S30" s="328">
        <f>VLOOKUP(Q30,'משתתפים '!$B$3:$G$980,4,0)</f>
        <v>0</v>
      </c>
    </row>
    <row r="31" spans="1:19" ht="20.100000000000001" customHeight="1" thickBot="1">
      <c r="A31" s="261">
        <v>22</v>
      </c>
      <c r="B31" s="263"/>
      <c r="C31" s="319">
        <f>VLOOKUP(B31,'משתתפים '!$B$3:$D$842,3,0)</f>
        <v>0</v>
      </c>
      <c r="D31" s="766">
        <f>VLOOKUP(B31,'משתתפים '!$B$3:$E$842,4,0)</f>
        <v>0</v>
      </c>
      <c r="F31" s="921"/>
      <c r="G31" s="265"/>
      <c r="H31" s="323">
        <f>VLOOKUP(G31,'משתתפים '!$B$3:$D$842,3,0)</f>
        <v>0</v>
      </c>
      <c r="I31" s="329">
        <f>VLOOKUP(G31,'משתתפים '!$B$3:$E$842,4,0)</f>
        <v>0</v>
      </c>
      <c r="J31" s="189"/>
      <c r="K31" s="923"/>
      <c r="L31" s="131"/>
      <c r="M31" s="321">
        <f>VLOOKUP(L31,'משתתפים '!$B$3:$G$980,3,0)</f>
        <v>0</v>
      </c>
      <c r="N31" s="295">
        <f>VLOOKUP(L31,'משתתפים '!$B$3:$G$980,4,0)</f>
        <v>0</v>
      </c>
      <c r="P31" s="918"/>
      <c r="Q31" s="88"/>
      <c r="R31" s="321">
        <f>VLOOKUP(Q31,'משתתפים '!$B$3:$G$980,3,0)</f>
        <v>0</v>
      </c>
      <c r="S31" s="295">
        <f>VLOOKUP(Q31,'משתתפים '!$B$3:$G$980,4,0)</f>
        <v>0</v>
      </c>
    </row>
    <row r="32" spans="1:19" ht="20.100000000000001" customHeight="1">
      <c r="A32" s="261">
        <v>23</v>
      </c>
      <c r="B32" s="263"/>
      <c r="C32" s="319">
        <f>VLOOKUP(B32,'משתתפים '!$B$3:$D$842,3,0)</f>
        <v>0</v>
      </c>
      <c r="D32" s="766">
        <f>VLOOKUP(B32,'משתתפים '!$B$3:$E$842,4,0)</f>
        <v>0</v>
      </c>
      <c r="F32" s="920">
        <v>12</v>
      </c>
      <c r="G32" s="266"/>
      <c r="H32" s="326">
        <f>VLOOKUP(G32,'משתתפים '!$B$3:$D$842,3,0)</f>
        <v>0</v>
      </c>
      <c r="I32" s="338">
        <f>VLOOKUP(G32,'משתתפים '!$B$3:$E$842,4,0)</f>
        <v>0</v>
      </c>
      <c r="J32" s="189"/>
      <c r="K32" s="923"/>
      <c r="L32" s="84"/>
      <c r="M32" s="322">
        <f>VLOOKUP(L32,'משתתפים '!$B$3:$G$980,3,0)</f>
        <v>0</v>
      </c>
      <c r="N32" s="295">
        <f>VLOOKUP(L32,'משתתפים '!$B$3:$G$980,4,0)</f>
        <v>0</v>
      </c>
      <c r="P32" s="918"/>
      <c r="Q32" s="81"/>
      <c r="R32" s="322">
        <f>VLOOKUP(Q32,'משתתפים '!$B$3:$G$980,3,0)</f>
        <v>0</v>
      </c>
      <c r="S32" s="295">
        <f>VLOOKUP(Q32,'משתתפים '!$B$3:$G$980,4,0)</f>
        <v>0</v>
      </c>
    </row>
    <row r="33" spans="1:19" ht="20.100000000000001" customHeight="1" thickBot="1">
      <c r="A33" s="261">
        <v>24</v>
      </c>
      <c r="B33" s="263"/>
      <c r="C33" s="319">
        <f>VLOOKUP(B33,'משתתפים '!$B$3:$D$842,3,0)</f>
        <v>0</v>
      </c>
      <c r="D33" s="766">
        <f>VLOOKUP(B33,'משתתפים '!$B$3:$E$842,4,0)</f>
        <v>0</v>
      </c>
      <c r="F33" s="921"/>
      <c r="G33" s="265"/>
      <c r="H33" s="323">
        <f>VLOOKUP(G33,'משתתפים '!$B$3:$D$842,3,0)</f>
        <v>0</v>
      </c>
      <c r="I33" s="329">
        <f>VLOOKUP(G33,'משתתפים '!$B$3:$E$842,4,0)</f>
        <v>0</v>
      </c>
      <c r="J33" s="189"/>
      <c r="K33" s="924"/>
      <c r="L33" s="299"/>
      <c r="M33" s="323">
        <f>VLOOKUP(L33,'משתתפים '!$B$3:$G$980,3,0)</f>
        <v>0</v>
      </c>
      <c r="N33" s="342">
        <f>VLOOKUP(L33,'משתתפים '!$B$3:$G$980,4,0)</f>
        <v>0</v>
      </c>
      <c r="P33" s="919"/>
      <c r="Q33" s="296"/>
      <c r="R33" s="323">
        <f>VLOOKUP(Q33,'משתתפים '!$B$3:$G$980,3,0)</f>
        <v>0</v>
      </c>
      <c r="S33" s="342">
        <f>VLOOKUP(Q33,'משתתפים '!$B$3:$G$980,4,0)</f>
        <v>0</v>
      </c>
    </row>
    <row r="34" spans="1:19" ht="20.100000000000001" customHeight="1">
      <c r="A34" s="261">
        <v>25</v>
      </c>
      <c r="B34" s="263"/>
      <c r="C34" s="319">
        <f>VLOOKUP(B34,'משתתפים '!$B$3:$D$842,3,0)</f>
        <v>0</v>
      </c>
      <c r="D34" s="766">
        <f>VLOOKUP(B34,'משתתפים '!$B$3:$E$842,4,0)</f>
        <v>0</v>
      </c>
      <c r="F34" s="920">
        <v>13</v>
      </c>
      <c r="G34" s="266"/>
      <c r="H34" s="326">
        <f>VLOOKUP(G34,'משתתפים '!$B$3:$D$842,3,0)</f>
        <v>0</v>
      </c>
      <c r="I34" s="338">
        <f>VLOOKUP(G34,'משתתפים '!$B$3:$E$842,4,0)</f>
        <v>0</v>
      </c>
      <c r="J34" s="189"/>
      <c r="K34" s="922">
        <v>7</v>
      </c>
      <c r="L34" s="387"/>
      <c r="M34" s="320">
        <f>VLOOKUP(L34,'משתתפים '!$B$3:$G$980,3,0)</f>
        <v>0</v>
      </c>
      <c r="N34" s="328">
        <f>VLOOKUP(L34,'משתתפים '!$B$3:$G$980,4,0)</f>
        <v>0</v>
      </c>
      <c r="P34" s="917">
        <v>23</v>
      </c>
      <c r="Q34" s="712"/>
      <c r="R34" s="320">
        <f>VLOOKUP(Q34,'משתתפים '!$B$3:$G$980,3,0)</f>
        <v>0</v>
      </c>
      <c r="S34" s="328">
        <f>VLOOKUP(Q34,'משתתפים '!$B$3:$G$980,4,0)</f>
        <v>0</v>
      </c>
    </row>
    <row r="35" spans="1:19" ht="20.100000000000001" customHeight="1" thickBot="1">
      <c r="A35" s="261">
        <v>26</v>
      </c>
      <c r="B35" s="263"/>
      <c r="C35" s="319">
        <f>VLOOKUP(B35,'משתתפים '!$B$3:$D$842,3,0)</f>
        <v>0</v>
      </c>
      <c r="D35" s="766">
        <f>VLOOKUP(B35,'משתתפים '!$B$3:$E$842,4,0)</f>
        <v>0</v>
      </c>
      <c r="F35" s="921"/>
      <c r="G35" s="265"/>
      <c r="H35" s="323">
        <f>VLOOKUP(G35,'משתתפים '!$B$3:$D$842,3,0)</f>
        <v>0</v>
      </c>
      <c r="I35" s="329">
        <f>VLOOKUP(G35,'משתתפים '!$B$3:$E$842,4,0)</f>
        <v>0</v>
      </c>
      <c r="J35" s="189"/>
      <c r="K35" s="923"/>
      <c r="L35" s="88"/>
      <c r="M35" s="321">
        <f>VLOOKUP(L35,'משתתפים '!$B$3:$G$980,3,0)</f>
        <v>0</v>
      </c>
      <c r="N35" s="295">
        <f>VLOOKUP(L35,'משתתפים '!$B$3:$G$980,4,0)</f>
        <v>0</v>
      </c>
      <c r="P35" s="918"/>
      <c r="Q35" s="304"/>
      <c r="R35" s="321">
        <f>VLOOKUP(Q35,'משתתפים '!$B$3:$G$980,3,0)</f>
        <v>0</v>
      </c>
      <c r="S35" s="295">
        <f>VLOOKUP(Q35,'משתתפים '!$B$3:$G$980,4,0)</f>
        <v>0</v>
      </c>
    </row>
    <row r="36" spans="1:19" ht="20.100000000000001" customHeight="1">
      <c r="A36" s="261">
        <v>27</v>
      </c>
      <c r="B36" s="263"/>
      <c r="C36" s="319">
        <f>VLOOKUP(B36,'משתתפים '!$B$3:$D$842,3,0)</f>
        <v>0</v>
      </c>
      <c r="D36" s="766">
        <f>VLOOKUP(B36,'משתתפים '!$B$3:$E$842,4,0)</f>
        <v>0</v>
      </c>
      <c r="E36" s="272"/>
      <c r="F36" s="920">
        <v>14</v>
      </c>
      <c r="G36" s="266"/>
      <c r="H36" s="326">
        <f>VLOOKUP(G36,'משתתפים '!$B$3:$D$842,3,0)</f>
        <v>0</v>
      </c>
      <c r="I36" s="338">
        <f>VLOOKUP(G36,'משתתפים '!$B$3:$E$842,4,0)</f>
        <v>0</v>
      </c>
      <c r="J36" s="137"/>
      <c r="K36" s="923"/>
      <c r="L36" s="316"/>
      <c r="M36" s="322">
        <f>VLOOKUP(L36,'משתתפים '!$B$3:$G$980,3,0)</f>
        <v>0</v>
      </c>
      <c r="N36" s="295">
        <f>VLOOKUP(L36,'משתתפים '!$B$3:$G$980,4,0)</f>
        <v>0</v>
      </c>
      <c r="P36" s="918"/>
      <c r="Q36" s="301"/>
      <c r="R36" s="322">
        <f>VLOOKUP(Q36,'משתתפים '!$B$3:$G$980,3,0)</f>
        <v>0</v>
      </c>
      <c r="S36" s="295">
        <f>VLOOKUP(Q36,'משתתפים '!$B$3:$G$980,4,0)</f>
        <v>0</v>
      </c>
    </row>
    <row r="37" spans="1:19" ht="20.100000000000001" customHeight="1" thickBot="1">
      <c r="A37" s="261">
        <v>28</v>
      </c>
      <c r="B37" s="263"/>
      <c r="C37" s="319">
        <f>VLOOKUP(B37,'משתתפים '!$B$3:$D$842,3,0)</f>
        <v>0</v>
      </c>
      <c r="D37" s="766">
        <f>VLOOKUP(B37,'משתתפים '!$B$3:$E$842,4,0)</f>
        <v>0</v>
      </c>
      <c r="F37" s="921"/>
      <c r="G37" s="265"/>
      <c r="H37" s="323">
        <f>VLOOKUP(G37,'משתתפים '!$B$3:$D$842,3,0)</f>
        <v>0</v>
      </c>
      <c r="I37" s="329">
        <f>VLOOKUP(G37,'משתתפים '!$B$3:$E$842,4,0)</f>
        <v>0</v>
      </c>
      <c r="J37" s="273"/>
      <c r="K37" s="924"/>
      <c r="L37" s="299"/>
      <c r="M37" s="323">
        <f>VLOOKUP(L37,'משתתפים '!$B$3:$G$980,3,0)</f>
        <v>0</v>
      </c>
      <c r="N37" s="342">
        <f>VLOOKUP(L37,'משתתפים '!$B$3:$G$980,4,0)</f>
        <v>0</v>
      </c>
      <c r="P37" s="919"/>
      <c r="Q37" s="296"/>
      <c r="R37" s="323">
        <f>VLOOKUP(Q37,'משתתפים '!$B$3:$G$980,3,0)</f>
        <v>0</v>
      </c>
      <c r="S37" s="342">
        <f>VLOOKUP(Q37,'משתתפים '!$B$3:$G$980,4,0)</f>
        <v>0</v>
      </c>
    </row>
    <row r="38" spans="1:19" ht="20.100000000000001" customHeight="1">
      <c r="A38" s="261">
        <v>29</v>
      </c>
      <c r="B38" s="218"/>
      <c r="C38" s="319">
        <f>VLOOKUP(B38,'משתתפים '!$B$3:$D$842,3,0)</f>
        <v>0</v>
      </c>
      <c r="D38" s="766">
        <f>VLOOKUP(B38,'משתתפים '!$B$3:$E$842,4,0)</f>
        <v>0</v>
      </c>
      <c r="F38" s="920">
        <v>15</v>
      </c>
      <c r="G38" s="266"/>
      <c r="H38" s="326">
        <f>VLOOKUP(G38,'משתתפים '!$B$3:$D$842,3,0)</f>
        <v>0</v>
      </c>
      <c r="I38" s="338">
        <f>VLOOKUP(G38,'משתתפים '!$B$3:$E$842,4,0)</f>
        <v>0</v>
      </c>
      <c r="K38" s="922">
        <v>8</v>
      </c>
      <c r="L38" s="88"/>
      <c r="M38" s="320">
        <f>VLOOKUP(L38,'משתתפים '!$B$3:$G$980,3,0)</f>
        <v>0</v>
      </c>
      <c r="N38" s="328">
        <f>VLOOKUP(L38,'משתתפים '!$B$3:$G$980,4,0)</f>
        <v>0</v>
      </c>
      <c r="P38" s="917">
        <v>24</v>
      </c>
      <c r="Q38" s="305"/>
      <c r="R38" s="320">
        <f>VLOOKUP(Q38,'משתתפים '!$B$3:$G$980,3,0)</f>
        <v>0</v>
      </c>
      <c r="S38" s="328">
        <f>VLOOKUP(Q38,'משתתפים '!$B$3:$G$980,4,0)</f>
        <v>0</v>
      </c>
    </row>
    <row r="39" spans="1:19" ht="20.100000000000001" customHeight="1" thickBot="1">
      <c r="A39" s="261">
        <v>30</v>
      </c>
      <c r="B39" s="263"/>
      <c r="C39" s="319">
        <f>VLOOKUP(B39,'משתתפים '!$B$3:$D$842,3,0)</f>
        <v>0</v>
      </c>
      <c r="D39" s="766">
        <f>VLOOKUP(B39,'משתתפים '!$B$3:$E$842,4,0)</f>
        <v>0</v>
      </c>
      <c r="F39" s="921"/>
      <c r="G39" s="275"/>
      <c r="H39" s="323">
        <f>VLOOKUP(G39,'משתתפים '!$B$3:$D$842,3,0)</f>
        <v>0</v>
      </c>
      <c r="I39" s="329">
        <f>VLOOKUP(G39,'משתתפים '!$B$3:$E$842,4,0)</f>
        <v>0</v>
      </c>
      <c r="J39" s="179"/>
      <c r="K39" s="923"/>
      <c r="L39" s="88"/>
      <c r="M39" s="321">
        <f>VLOOKUP(L39,'משתתפים '!$B$3:$G$980,3,0)</f>
        <v>0</v>
      </c>
      <c r="N39" s="295">
        <f>VLOOKUP(L39,'משתתפים '!$B$3:$G$980,4,0)</f>
        <v>0</v>
      </c>
      <c r="P39" s="918"/>
      <c r="Q39" s="305"/>
      <c r="R39" s="321">
        <f>VLOOKUP(Q39,'משתתפים '!$B$3:$G$980,3,0)</f>
        <v>0</v>
      </c>
      <c r="S39" s="295">
        <f>VLOOKUP(Q39,'משתתפים '!$B$3:$G$980,4,0)</f>
        <v>0</v>
      </c>
    </row>
    <row r="40" spans="1:19" ht="20.100000000000001" customHeight="1">
      <c r="A40" s="261">
        <v>31</v>
      </c>
      <c r="B40" s="263"/>
      <c r="C40" s="319">
        <f>VLOOKUP(B40,'משתתפים '!$B$3:$D$842,3,0)</f>
        <v>0</v>
      </c>
      <c r="D40" s="766">
        <f>VLOOKUP(B40,'משתתפים '!$B$3:$E$842,4,0)</f>
        <v>0</v>
      </c>
      <c r="F40" s="920">
        <v>16</v>
      </c>
      <c r="G40" s="266"/>
      <c r="H40" s="326">
        <f>VLOOKUP(G40,'משתתפים '!$B$3:$D$842,3,0)</f>
        <v>0</v>
      </c>
      <c r="I40" s="338">
        <f>VLOOKUP(G40,'משתתפים '!$B$3:$E$842,4,0)</f>
        <v>0</v>
      </c>
      <c r="J40" s="242"/>
      <c r="K40" s="923"/>
      <c r="L40" s="81"/>
      <c r="M40" s="322">
        <f>VLOOKUP(L40,'משתתפים '!$B$3:$G$980,3,0)</f>
        <v>0</v>
      </c>
      <c r="N40" s="295">
        <f>VLOOKUP(L40,'משתתפים '!$B$3:$G$980,4,0)</f>
        <v>0</v>
      </c>
      <c r="P40" s="918"/>
      <c r="Q40" s="305"/>
      <c r="R40" s="322">
        <f>VLOOKUP(Q40,'משתתפים '!$B$3:$G$980,3,0)</f>
        <v>0</v>
      </c>
      <c r="S40" s="295">
        <f>VLOOKUP(Q40,'משתתפים '!$B$3:$G$980,4,0)</f>
        <v>0</v>
      </c>
    </row>
    <row r="41" spans="1:19" ht="20.100000000000001" customHeight="1" thickBot="1">
      <c r="A41" s="261">
        <v>32</v>
      </c>
      <c r="B41" s="263"/>
      <c r="C41" s="319">
        <f>VLOOKUP(B41,'משתתפים '!$B$3:$D$842,3,0)</f>
        <v>0</v>
      </c>
      <c r="D41" s="766">
        <f>VLOOKUP(B41,'משתתפים '!$B$3:$E$842,4,0)</f>
        <v>0</v>
      </c>
      <c r="F41" s="921"/>
      <c r="G41" s="265"/>
      <c r="H41" s="323">
        <f>VLOOKUP(G41,'משתתפים '!$B$3:$D$842,3,0)</f>
        <v>0</v>
      </c>
      <c r="I41" s="329">
        <f>VLOOKUP(G41,'משתתפים '!$B$3:$E$842,4,0)</f>
        <v>0</v>
      </c>
      <c r="J41" s="244"/>
      <c r="K41" s="924"/>
      <c r="L41" s="510"/>
      <c r="M41" s="323">
        <f>VLOOKUP(L41,'משתתפים '!$B$3:$G$980,3,0)</f>
        <v>0</v>
      </c>
      <c r="N41" s="342">
        <f>VLOOKUP(L41,'משתתפים '!$B$3:$G$980,4,0)</f>
        <v>0</v>
      </c>
      <c r="P41" s="919"/>
      <c r="Q41" s="296"/>
      <c r="R41" s="323">
        <f>VLOOKUP(Q41,'משתתפים '!$B$3:$G$980,3,0)</f>
        <v>0</v>
      </c>
      <c r="S41" s="342">
        <f>VLOOKUP(Q41,'משתתפים '!$B$3:$G$980,4,0)</f>
        <v>0</v>
      </c>
    </row>
    <row r="42" spans="1:19" ht="20.100000000000001" customHeight="1">
      <c r="C42" s="319">
        <f>VLOOKUP(B42,'משתתפים '!$B$3:$D$842,3,0)</f>
        <v>0</v>
      </c>
      <c r="D42" s="766">
        <f>VLOOKUP(B42,'משתתפים '!$B$3:$E$842,4,0)</f>
        <v>0</v>
      </c>
      <c r="F42" s="920">
        <v>17</v>
      </c>
      <c r="G42" s="266"/>
      <c r="H42" s="326">
        <f>VLOOKUP(G42,'משתתפים '!$B$3:$D$842,3,0)</f>
        <v>0</v>
      </c>
      <c r="I42" s="338">
        <f>VLOOKUP(G42,'משתתפים '!$B$3:$E$842,4,0)</f>
        <v>0</v>
      </c>
      <c r="J42" s="242"/>
      <c r="K42" s="922">
        <v>9</v>
      </c>
      <c r="L42" s="77"/>
      <c r="M42" s="320">
        <f>VLOOKUP(L42,'משתתפים '!$B$3:$G$980,3,0)</f>
        <v>0</v>
      </c>
      <c r="N42" s="328">
        <f>VLOOKUP(L42,'משתתפים '!$B$3:$G$980,4,0)</f>
        <v>0</v>
      </c>
      <c r="P42" s="917">
        <v>25</v>
      </c>
      <c r="Q42" s="717"/>
      <c r="R42" s="320">
        <f>VLOOKUP(Q42,'משתתפים '!$B$3:$G$980,3,0)</f>
        <v>0</v>
      </c>
      <c r="S42" s="328">
        <f>VLOOKUP(Q42,'משתתפים '!$B$3:$G$980,4,0)</f>
        <v>0</v>
      </c>
    </row>
    <row r="43" spans="1:19" ht="20.100000000000001" customHeight="1" thickBot="1">
      <c r="C43" s="319">
        <f>VLOOKUP(B43,'משתתפים '!$B$3:$D$842,3,0)</f>
        <v>0</v>
      </c>
      <c r="D43" s="766">
        <f>VLOOKUP(B43,'משתתפים '!$B$3:$E$842,4,0)</f>
        <v>0</v>
      </c>
      <c r="F43" s="921"/>
      <c r="G43" s="275"/>
      <c r="H43" s="323">
        <f>VLOOKUP(G43,'משתתפים '!$B$3:$D$842,3,0)</f>
        <v>0</v>
      </c>
      <c r="I43" s="329">
        <f>VLOOKUP(G43,'משתתפים '!$B$3:$E$842,4,0)</f>
        <v>0</v>
      </c>
      <c r="J43" s="242"/>
      <c r="K43" s="923"/>
      <c r="L43" s="702"/>
      <c r="M43" s="321">
        <f>VLOOKUP(L43,'משתתפים '!$B$3:$G$980,3,0)</f>
        <v>0</v>
      </c>
      <c r="N43" s="295">
        <f>VLOOKUP(L43,'משתתפים '!$B$3:$G$980,4,0)</f>
        <v>0</v>
      </c>
      <c r="P43" s="918"/>
      <c r="Q43" s="718"/>
      <c r="R43" s="321">
        <f>VLOOKUP(Q43,'משתתפים '!$B$3:$G$980,3,0)</f>
        <v>0</v>
      </c>
      <c r="S43" s="295">
        <f>VLOOKUP(Q43,'משתתפים '!$B$3:$G$980,4,0)</f>
        <v>0</v>
      </c>
    </row>
    <row r="44" spans="1:19" ht="20.100000000000001" customHeight="1">
      <c r="C44" s="319">
        <f>VLOOKUP(B44,'משתתפים '!$B$3:$D$842,3,0)</f>
        <v>0</v>
      </c>
      <c r="D44" s="766">
        <f>VLOOKUP(B44,'משתתפים '!$B$3:$E$842,4,0)</f>
        <v>0</v>
      </c>
      <c r="F44" s="920">
        <v>18</v>
      </c>
      <c r="G44" s="266"/>
      <c r="H44" s="326">
        <f>VLOOKUP(G44,'משתתפים '!$B$3:$D$842,3,0)</f>
        <v>0</v>
      </c>
      <c r="I44" s="338">
        <f>VLOOKUP(G44,'משתתפים '!$B$3:$E$842,4,0)</f>
        <v>0</v>
      </c>
      <c r="K44" s="923"/>
      <c r="L44" s="703"/>
      <c r="M44" s="322">
        <f>VLOOKUP(L44,'משתתפים '!$B$3:$G$980,3,0)</f>
        <v>0</v>
      </c>
      <c r="N44" s="295">
        <f>VLOOKUP(L44,'משתתפים '!$B$3:$G$980,4,0)</f>
        <v>0</v>
      </c>
      <c r="P44" s="918"/>
      <c r="Q44" s="718"/>
      <c r="R44" s="322">
        <f>VLOOKUP(Q44,'משתתפים '!$B$3:$G$980,3,0)</f>
        <v>0</v>
      </c>
      <c r="S44" s="295">
        <f>VLOOKUP(Q44,'משתתפים '!$B$3:$G$980,4,0)</f>
        <v>0</v>
      </c>
    </row>
    <row r="45" spans="1:19" ht="20.100000000000001" customHeight="1" thickBot="1">
      <c r="C45" s="319">
        <f>VLOOKUP(B45,'משתתפים '!$B$3:$D$842,3,0)</f>
        <v>0</v>
      </c>
      <c r="D45" s="766">
        <f>VLOOKUP(B45,'משתתפים '!$B$3:$E$842,4,0)</f>
        <v>0</v>
      </c>
      <c r="F45" s="921"/>
      <c r="G45" s="275"/>
      <c r="H45" s="323">
        <f>VLOOKUP(G45,'משתתפים '!$B$3:$D$842,3,0)</f>
        <v>0</v>
      </c>
      <c r="I45" s="329">
        <f>VLOOKUP(G45,'משתתפים '!$B$3:$E$842,4,0)</f>
        <v>0</v>
      </c>
      <c r="J45" s="249"/>
      <c r="K45" s="924"/>
      <c r="L45" s="299"/>
      <c r="M45" s="323">
        <f>VLOOKUP(L45,'משתתפים '!$B$3:$G$980,3,0)</f>
        <v>0</v>
      </c>
      <c r="N45" s="342">
        <f>VLOOKUP(L45,'משתתפים '!$B$3:$G$980,4,0)</f>
        <v>0</v>
      </c>
      <c r="P45" s="919"/>
      <c r="Q45" s="296"/>
      <c r="R45" s="323">
        <f>VLOOKUP(Q45,'משתתפים '!$B$3:$G$980,3,0)</f>
        <v>0</v>
      </c>
      <c r="S45" s="342">
        <f>VLOOKUP(Q45,'משתתפים '!$B$3:$G$980,4,0)</f>
        <v>0</v>
      </c>
    </row>
    <row r="46" spans="1:19" ht="20.100000000000001" customHeight="1">
      <c r="C46" s="319">
        <f>VLOOKUP(B46,'משתתפים '!$B$3:$D$842,3,0)</f>
        <v>0</v>
      </c>
      <c r="D46" s="766">
        <f>VLOOKUP(B46,'משתתפים '!$B$3:$E$842,4,0)</f>
        <v>0</v>
      </c>
      <c r="F46" s="920">
        <v>19</v>
      </c>
      <c r="G46" s="266"/>
      <c r="H46" s="326">
        <f>VLOOKUP(G46,'משתתפים '!$B$3:$D$842,3,0)</f>
        <v>0</v>
      </c>
      <c r="I46" s="338">
        <f>VLOOKUP(G46,'משתתפים '!$B$3:$E$842,4,0)</f>
        <v>0</v>
      </c>
      <c r="K46" s="922">
        <v>10</v>
      </c>
      <c r="L46" s="713"/>
      <c r="M46" s="511">
        <f>VLOOKUP(L46,'משתתפים '!$B$3:$G$980,3,0)</f>
        <v>0</v>
      </c>
      <c r="N46" s="512">
        <f>VLOOKUP(L46,'משתתפים '!$B$3:$G$980,4,0)</f>
        <v>0</v>
      </c>
      <c r="P46" s="917">
        <v>26</v>
      </c>
      <c r="Q46" s="700"/>
      <c r="R46" s="511">
        <f>VLOOKUP(Q46,'משתתפים '!$B$3:$G$980,3,0)</f>
        <v>0</v>
      </c>
      <c r="S46" s="512">
        <f>VLOOKUP(Q46,'משתתפים '!$B$3:$G$980,4,0)</f>
        <v>0</v>
      </c>
    </row>
    <row r="47" spans="1:19" ht="20.100000000000001" customHeight="1" thickBot="1">
      <c r="C47" s="319">
        <f>VLOOKUP(B47,'משתתפים '!$B$3:$D$842,3,0)</f>
        <v>0</v>
      </c>
      <c r="D47" s="766">
        <f>VLOOKUP(B47,'משתתפים '!$B$3:$E$842,4,0)</f>
        <v>0</v>
      </c>
      <c r="F47" s="921"/>
      <c r="G47" s="275"/>
      <c r="H47" s="323">
        <f>VLOOKUP(G47,'משתתפים '!$B$3:$D$842,3,0)</f>
        <v>0</v>
      </c>
      <c r="I47" s="329">
        <f>VLOOKUP(G47,'משתתפים '!$B$3:$E$842,4,0)</f>
        <v>0</v>
      </c>
      <c r="K47" s="923"/>
      <c r="L47" s="714"/>
      <c r="M47" s="321">
        <f>VLOOKUP(L47,'משתתפים '!$B$3:$G$980,3,0)</f>
        <v>0</v>
      </c>
      <c r="N47" s="295">
        <f>VLOOKUP(L47,'משתתפים '!$B$3:$G$980,4,0)</f>
        <v>0</v>
      </c>
      <c r="P47" s="918"/>
      <c r="Q47" s="713"/>
      <c r="R47" s="321">
        <f>VLOOKUP(Q47,'משתתפים '!$B$3:$G$980,3,0)</f>
        <v>0</v>
      </c>
      <c r="S47" s="295">
        <f>VLOOKUP(Q47,'משתתפים '!$B$3:$G$980,4,0)</f>
        <v>0</v>
      </c>
    </row>
    <row r="48" spans="1:19" ht="20.100000000000001" customHeight="1">
      <c r="C48" s="319">
        <f>VLOOKUP(B48,'משתתפים '!$B$3:$D$842,3,0)</f>
        <v>0</v>
      </c>
      <c r="D48" s="766">
        <f>VLOOKUP(B48,'משתתפים '!$B$3:$E$842,4,0)</f>
        <v>0</v>
      </c>
      <c r="F48" s="920">
        <v>20</v>
      </c>
      <c r="G48" s="266"/>
      <c r="H48" s="326">
        <f>VLOOKUP(G48,'משתתפים '!$B$3:$D$842,3,0)</f>
        <v>0</v>
      </c>
      <c r="I48" s="338">
        <f>VLOOKUP(G48,'משתתפים '!$B$3:$E$842,4,0)</f>
        <v>0</v>
      </c>
      <c r="K48" s="923"/>
      <c r="L48" s="713"/>
      <c r="M48" s="322">
        <f>VLOOKUP(L48,'משתתפים '!$B$3:$G$980,3,0)</f>
        <v>0</v>
      </c>
      <c r="N48" s="295">
        <f>VLOOKUP(L48,'משתתפים '!$B$3:$G$980,4,0)</f>
        <v>0</v>
      </c>
      <c r="P48" s="918"/>
      <c r="Q48" s="129"/>
      <c r="R48" s="322">
        <f>VLOOKUP(Q48,'משתתפים '!$B$3:$G$980,3,0)</f>
        <v>0</v>
      </c>
      <c r="S48" s="295">
        <f>VLOOKUP(Q48,'משתתפים '!$B$3:$G$980,4,0)</f>
        <v>0</v>
      </c>
    </row>
    <row r="49" spans="3:19" ht="20.100000000000001" customHeight="1" thickBot="1">
      <c r="C49" s="319">
        <f>VLOOKUP(B49,'משתתפים '!$B$3:$D$842,3,0)</f>
        <v>0</v>
      </c>
      <c r="D49" s="766">
        <f>VLOOKUP(B49,'משתתפים '!$B$3:$E$842,4,0)</f>
        <v>0</v>
      </c>
      <c r="F49" s="921"/>
      <c r="G49" s="275"/>
      <c r="H49" s="323">
        <f>VLOOKUP(G49,'משתתפים '!$B$3:$D$842,3,0)</f>
        <v>0</v>
      </c>
      <c r="I49" s="329">
        <f>VLOOKUP(G49,'משתתפים '!$B$3:$E$842,4,0)</f>
        <v>0</v>
      </c>
      <c r="K49" s="924"/>
      <c r="L49" s="299"/>
      <c r="M49" s="323">
        <f>VLOOKUP(L49,'משתתפים '!$B$3:$G$980,3,0)</f>
        <v>0</v>
      </c>
      <c r="N49" s="342">
        <f>VLOOKUP(L49,'משתתפים '!$B$3:$G$980,4,0)</f>
        <v>0</v>
      </c>
      <c r="P49" s="919"/>
      <c r="Q49" s="296"/>
      <c r="R49" s="323">
        <f>VLOOKUP(Q49,'משתתפים '!$B$3:$G$980,3,0)</f>
        <v>0</v>
      </c>
      <c r="S49" s="342">
        <f>VLOOKUP(Q49,'משתתפים '!$B$3:$G$980,4,0)</f>
        <v>0</v>
      </c>
    </row>
    <row r="50" spans="3:19" ht="20.100000000000001" customHeight="1">
      <c r="C50" s="319">
        <f>VLOOKUP(B50,'משתתפים '!$B$3:$D$842,3,0)</f>
        <v>0</v>
      </c>
      <c r="D50" s="766">
        <f>VLOOKUP(B50,'משתתפים '!$B$3:$E$842,4,0)</f>
        <v>0</v>
      </c>
      <c r="F50" s="920">
        <v>21</v>
      </c>
      <c r="G50" s="266"/>
      <c r="H50" s="326">
        <f>VLOOKUP(G50,'משתתפים '!$B$3:$D$842,3,0)</f>
        <v>0</v>
      </c>
      <c r="I50" s="338">
        <f>VLOOKUP(G50,'משתתפים '!$B$3:$E$842,4,0)</f>
        <v>0</v>
      </c>
      <c r="K50" s="922">
        <v>11</v>
      </c>
      <c r="L50" s="305"/>
      <c r="M50" s="320">
        <f>VLOOKUP(L50,'משתתפים '!$B$3:$G$980,3,0)</f>
        <v>0</v>
      </c>
      <c r="N50" s="328">
        <f>VLOOKUP(L50,'משתתפים '!$B$3:$G$980,4,0)</f>
        <v>0</v>
      </c>
      <c r="P50" s="917">
        <v>27</v>
      </c>
      <c r="Q50" s="694"/>
      <c r="R50" s="320">
        <f>VLOOKUP(Q50,'משתתפים '!$B$3:$G$980,3,0)</f>
        <v>0</v>
      </c>
      <c r="S50" s="328">
        <f>VLOOKUP(Q50,'משתתפים '!$B$3:$G$980,4,0)</f>
        <v>0</v>
      </c>
    </row>
    <row r="51" spans="3:19" ht="20.100000000000001" customHeight="1" thickBot="1">
      <c r="C51" s="319">
        <f>VLOOKUP(B51,'משתתפים '!$B$3:$D$842,3,0)</f>
        <v>0</v>
      </c>
      <c r="D51" s="766">
        <f>VLOOKUP(B51,'משתתפים '!$B$3:$E$842,4,0)</f>
        <v>0</v>
      </c>
      <c r="F51" s="921"/>
      <c r="G51" s="275"/>
      <c r="H51" s="323">
        <f>VLOOKUP(G51,'משתתפים '!$B$3:$D$842,3,0)</f>
        <v>0</v>
      </c>
      <c r="I51" s="329">
        <f>VLOOKUP(G51,'משתתפים '!$B$3:$E$842,4,0)</f>
        <v>0</v>
      </c>
      <c r="K51" s="923"/>
      <c r="L51" s="164"/>
      <c r="M51" s="321">
        <f>VLOOKUP(L51,'משתתפים '!$B$3:$G$980,3,0)</f>
        <v>0</v>
      </c>
      <c r="N51" s="295">
        <f>VLOOKUP(L51,'משתתפים '!$B$3:$G$980,4,0)</f>
        <v>0</v>
      </c>
      <c r="P51" s="918"/>
      <c r="Q51" s="713"/>
      <c r="R51" s="321">
        <f>VLOOKUP(Q51,'משתתפים '!$B$3:$G$980,3,0)</f>
        <v>0</v>
      </c>
      <c r="S51" s="295">
        <f>VLOOKUP(Q51,'משתתפים '!$B$3:$G$980,4,0)</f>
        <v>0</v>
      </c>
    </row>
    <row r="52" spans="3:19" ht="20.100000000000001" customHeight="1">
      <c r="C52" s="319">
        <f>VLOOKUP(B52,'משתתפים '!$B$3:$D$842,3,0)</f>
        <v>0</v>
      </c>
      <c r="D52" s="766">
        <f>VLOOKUP(B52,'משתתפים '!$B$3:$E$842,4,0)</f>
        <v>0</v>
      </c>
      <c r="F52" s="920">
        <v>22</v>
      </c>
      <c r="G52" s="266"/>
      <c r="H52" s="326">
        <f>VLOOKUP(G52,'משתתפים '!$B$3:$D$842,3,0)</f>
        <v>0</v>
      </c>
      <c r="I52" s="338">
        <f>VLOOKUP(G52,'משתתפים '!$B$3:$E$842,4,0)</f>
        <v>0</v>
      </c>
      <c r="K52" s="923"/>
      <c r="L52" s="88"/>
      <c r="M52" s="322">
        <f>VLOOKUP(L52,'משתתפים '!$B$3:$G$980,3,0)</f>
        <v>0</v>
      </c>
      <c r="N52" s="295">
        <f>VLOOKUP(L52,'משתתפים '!$B$3:$G$980,4,0)</f>
        <v>0</v>
      </c>
      <c r="P52" s="918"/>
      <c r="Q52" s="715"/>
      <c r="R52" s="322">
        <f>VLOOKUP(Q52,'משתתפים '!$B$3:$G$980,3,0)</f>
        <v>0</v>
      </c>
      <c r="S52" s="295">
        <f>VLOOKUP(Q52,'משתתפים '!$B$3:$G$980,4,0)</f>
        <v>0</v>
      </c>
    </row>
    <row r="53" spans="3:19" ht="20.100000000000001" customHeight="1" thickBot="1">
      <c r="C53" s="319">
        <f>VLOOKUP(B53,'משתתפים '!$B$3:$D$842,3,0)</f>
        <v>0</v>
      </c>
      <c r="D53" s="766">
        <f>VLOOKUP(B53,'משתתפים '!$B$3:$E$842,4,0)</f>
        <v>0</v>
      </c>
      <c r="F53" s="921"/>
      <c r="G53" s="275"/>
      <c r="H53" s="323">
        <f>VLOOKUP(G53,'משתתפים '!$B$3:$D$842,3,0)</f>
        <v>0</v>
      </c>
      <c r="I53" s="329">
        <f>VLOOKUP(G53,'משתתפים '!$B$3:$E$842,4,0)</f>
        <v>0</v>
      </c>
      <c r="K53" s="924"/>
      <c r="L53" s="299"/>
      <c r="M53" s="323">
        <f>VLOOKUP(L53,'משתתפים '!$B$3:$G$980,3,0)</f>
        <v>0</v>
      </c>
      <c r="N53" s="342">
        <f>VLOOKUP(L53,'משתתפים '!$B$3:$G$980,4,0)</f>
        <v>0</v>
      </c>
      <c r="P53" s="919"/>
      <c r="Q53" s="296"/>
      <c r="R53" s="323">
        <f>VLOOKUP(Q53,'משתתפים '!$B$3:$G$980,3,0)</f>
        <v>0</v>
      </c>
      <c r="S53" s="342">
        <f>VLOOKUP(Q53,'משתתפים '!$B$3:$G$980,4,0)</f>
        <v>0</v>
      </c>
    </row>
    <row r="54" spans="3:19" ht="20.100000000000001" customHeight="1">
      <c r="C54" s="319">
        <f>VLOOKUP(B54,'משתתפים '!$B$3:$D$842,3,0)</f>
        <v>0</v>
      </c>
      <c r="D54" s="766">
        <f>VLOOKUP(B54,'משתתפים '!$B$3:$E$842,4,0)</f>
        <v>0</v>
      </c>
      <c r="F54" s="920">
        <v>23</v>
      </c>
      <c r="G54" s="266"/>
      <c r="H54" s="326">
        <f>VLOOKUP(G54,'משתתפים '!$B$3:$D$842,3,0)</f>
        <v>0</v>
      </c>
      <c r="I54" s="338">
        <f>VLOOKUP(G54,'משתתפים '!$B$3:$E$842,4,0)</f>
        <v>0</v>
      </c>
      <c r="K54" s="922">
        <v>12</v>
      </c>
      <c r="L54" s="84"/>
      <c r="M54" s="320">
        <f>VLOOKUP(L54,'משתתפים '!$B$3:$G$980,3,0)</f>
        <v>0</v>
      </c>
      <c r="N54" s="328">
        <f>VLOOKUP(L54,'משתתפים '!$B$3:$G$980,4,0)</f>
        <v>0</v>
      </c>
      <c r="P54" s="917">
        <v>28</v>
      </c>
      <c r="Q54" s="716"/>
      <c r="R54" s="320">
        <f>VLOOKUP(Q54,'משתתפים '!$B$3:$G$980,3,0)</f>
        <v>0</v>
      </c>
      <c r="S54" s="328">
        <f>VLOOKUP(Q54,'משתתפים '!$B$3:$G$980,4,0)</f>
        <v>0</v>
      </c>
    </row>
    <row r="55" spans="3:19" ht="20.100000000000001" customHeight="1" thickBot="1">
      <c r="C55" s="319">
        <f>VLOOKUP(B55,'משתתפים '!$B$3:$D$842,3,0)</f>
        <v>0</v>
      </c>
      <c r="D55" s="766">
        <f>VLOOKUP(B55,'משתתפים '!$B$3:$E$842,4,0)</f>
        <v>0</v>
      </c>
      <c r="E55" s="250"/>
      <c r="F55" s="921"/>
      <c r="G55" s="275"/>
      <c r="H55" s="323">
        <f>VLOOKUP(G55,'משתתפים '!$B$3:$D$842,3,0)</f>
        <v>0</v>
      </c>
      <c r="I55" s="329">
        <f>VLOOKUP(G55,'משתתפים '!$B$3:$E$842,4,0)</f>
        <v>0</v>
      </c>
      <c r="K55" s="923"/>
      <c r="L55" s="94"/>
      <c r="M55" s="321">
        <f>VLOOKUP(L55,'משתתפים '!$B$3:$G$980,3,0)</f>
        <v>0</v>
      </c>
      <c r="N55" s="295">
        <f>VLOOKUP(L55,'משתתפים '!$B$3:$G$980,4,0)</f>
        <v>0</v>
      </c>
      <c r="P55" s="918"/>
      <c r="Q55" s="712"/>
      <c r="R55" s="321">
        <f>VLOOKUP(Q55,'משתתפים '!$B$3:$G$980,3,0)</f>
        <v>0</v>
      </c>
      <c r="S55" s="295">
        <f>VLOOKUP(Q55,'משתתפים '!$B$3:$G$980,4,0)</f>
        <v>0</v>
      </c>
    </row>
    <row r="56" spans="3:19" ht="20.100000000000001" customHeight="1">
      <c r="C56" s="319">
        <f>VLOOKUP(B56,'משתתפים '!$B$3:$D$842,3,0)</f>
        <v>0</v>
      </c>
      <c r="D56" s="766">
        <f>VLOOKUP(B56,'משתתפים '!$B$3:$E$842,4,0)</f>
        <v>0</v>
      </c>
      <c r="F56" s="920">
        <v>24</v>
      </c>
      <c r="G56" s="266"/>
      <c r="H56" s="326">
        <f>VLOOKUP(G56,'משתתפים '!$B$3:$D$842,3,0)</f>
        <v>0</v>
      </c>
      <c r="I56" s="338">
        <f>VLOOKUP(G56,'משתתפים '!$B$3:$E$842,4,0)</f>
        <v>0</v>
      </c>
      <c r="K56" s="923"/>
      <c r="L56" s="387"/>
      <c r="M56" s="322">
        <f>VLOOKUP(L56,'משתתפים '!$B$3:$G$980,3,0)</f>
        <v>0</v>
      </c>
      <c r="N56" s="295">
        <f>VLOOKUP(L56,'משתתפים '!$B$3:$G$980,4,0)</f>
        <v>0</v>
      </c>
      <c r="P56" s="918"/>
      <c r="Q56" s="397"/>
      <c r="R56" s="322">
        <f>VLOOKUP(Q56,'משתתפים '!$B$3:$G$980,3,0)</f>
        <v>0</v>
      </c>
      <c r="S56" s="295">
        <f>VLOOKUP(Q56,'משתתפים '!$B$3:$G$980,4,0)</f>
        <v>0</v>
      </c>
    </row>
    <row r="57" spans="3:19" ht="20.100000000000001" customHeight="1" thickBot="1">
      <c r="C57" s="319">
        <f>VLOOKUP(B57,'משתתפים '!$B$3:$D$842,3,0)</f>
        <v>0</v>
      </c>
      <c r="D57" s="766">
        <f>VLOOKUP(B57,'משתתפים '!$B$3:$E$842,4,0)</f>
        <v>0</v>
      </c>
      <c r="E57" s="250"/>
      <c r="F57" s="921"/>
      <c r="G57" s="276"/>
      <c r="H57" s="323">
        <f>VLOOKUP(G57,'משתתפים '!$B$3:$D$842,3,0)</f>
        <v>0</v>
      </c>
      <c r="I57" s="329">
        <f>VLOOKUP(G57,'משתתפים '!$B$3:$E$842,4,0)</f>
        <v>0</v>
      </c>
      <c r="K57" s="924"/>
      <c r="L57" s="296"/>
      <c r="M57" s="323">
        <f>VLOOKUP(L57,'משתתפים '!$B$3:$G$980,3,0)</f>
        <v>0</v>
      </c>
      <c r="N57" s="342">
        <f>VLOOKUP(L57,'משתתפים '!$B$3:$G$980,4,0)</f>
        <v>0</v>
      </c>
      <c r="P57" s="919"/>
      <c r="Q57" s="296"/>
      <c r="R57" s="323">
        <f>VLOOKUP(Q57,'משתתפים '!$B$3:$G$980,3,0)</f>
        <v>0</v>
      </c>
      <c r="S57" s="342">
        <f>VLOOKUP(Q57,'משתתפים '!$B$3:$G$980,4,0)</f>
        <v>0</v>
      </c>
    </row>
    <row r="58" spans="3:19" ht="20.100000000000001" customHeight="1">
      <c r="C58" s="319">
        <f>VLOOKUP(B58,'משתתפים '!$B$3:$D$842,3,0)</f>
        <v>0</v>
      </c>
      <c r="D58" s="766">
        <f>VLOOKUP(B58,'משתתפים '!$B$3:$E$842,4,0)</f>
        <v>0</v>
      </c>
      <c r="E58" s="250"/>
      <c r="F58" s="920">
        <v>25</v>
      </c>
      <c r="G58" s="266"/>
      <c r="H58" s="326">
        <f>VLOOKUP(G58,'משתתפים '!$B$3:$D$842,3,0)</f>
        <v>0</v>
      </c>
      <c r="I58" s="338">
        <f>VLOOKUP(G58,'משתתפים '!$B$3:$E$842,4,0)</f>
        <v>0</v>
      </c>
      <c r="K58" s="922">
        <v>13</v>
      </c>
      <c r="L58" s="88"/>
      <c r="M58" s="320">
        <f>VLOOKUP(L58,'משתתפים '!$B$3:$G$980,3,0)</f>
        <v>0</v>
      </c>
      <c r="N58" s="328">
        <f>VLOOKUP(L58,'משתתפים '!$B$3:$G$980,4,0)</f>
        <v>0</v>
      </c>
      <c r="P58" s="917">
        <v>29</v>
      </c>
      <c r="Q58" s="698"/>
      <c r="R58" s="320">
        <f>VLOOKUP(Q58,'משתתפים '!$B$3:$G$980,3,0)</f>
        <v>0</v>
      </c>
      <c r="S58" s="328">
        <f>VLOOKUP(Q58,'משתתפים '!$B$3:$G$980,4,0)</f>
        <v>0</v>
      </c>
    </row>
    <row r="59" spans="3:19" ht="20.100000000000001" customHeight="1" thickBot="1">
      <c r="C59" s="319">
        <f>VLOOKUP(B59,'משתתפים '!$B$3:$D$842,3,0)</f>
        <v>0</v>
      </c>
      <c r="D59" s="766">
        <f>VLOOKUP(B59,'משתתפים '!$B$3:$E$842,4,0)</f>
        <v>0</v>
      </c>
      <c r="F59" s="921"/>
      <c r="G59" s="275"/>
      <c r="H59" s="323">
        <f>VLOOKUP(G59,'משתתפים '!$B$3:$D$842,3,0)</f>
        <v>0</v>
      </c>
      <c r="I59" s="329">
        <f>VLOOKUP(G59,'משתתפים '!$B$3:$E$842,4,0)</f>
        <v>0</v>
      </c>
      <c r="K59" s="923"/>
      <c r="L59" s="531"/>
      <c r="M59" s="321">
        <f>VLOOKUP(L59,'משתתפים '!$B$3:$G$980,3,0)</f>
        <v>0</v>
      </c>
      <c r="N59" s="295">
        <f>VLOOKUP(L59,'משתתפים '!$B$3:$G$980,4,0)</f>
        <v>0</v>
      </c>
      <c r="P59" s="918"/>
      <c r="Q59" s="531"/>
      <c r="R59" s="321">
        <f>VLOOKUP(Q59,'משתתפים '!$B$3:$G$980,3,0)</f>
        <v>0</v>
      </c>
      <c r="S59" s="295">
        <f>VLOOKUP(Q59,'משתתפים '!$B$3:$G$980,4,0)</f>
        <v>0</v>
      </c>
    </row>
    <row r="60" spans="3:19" ht="20.100000000000001" customHeight="1">
      <c r="C60" s="319">
        <f>VLOOKUP(B60,'משתתפים '!$B$3:$D$842,3,0)</f>
        <v>0</v>
      </c>
      <c r="D60" s="766">
        <f>VLOOKUP(B60,'משתתפים '!$B$3:$E$842,4,0)</f>
        <v>0</v>
      </c>
      <c r="F60" s="920">
        <v>26</v>
      </c>
      <c r="G60" s="266"/>
      <c r="H60" s="326">
        <f>VLOOKUP(G60,'משתתפים '!$B$3:$D$842,3,0)</f>
        <v>0</v>
      </c>
      <c r="I60" s="338">
        <f>VLOOKUP(G60,'משתתפים '!$B$3:$E$842,4,0)</f>
        <v>0</v>
      </c>
      <c r="K60" s="923"/>
      <c r="L60" s="531"/>
      <c r="M60" s="322">
        <f>VLOOKUP(L60,'משתתפים '!$B$3:$G$980,3,0)</f>
        <v>0</v>
      </c>
      <c r="N60" s="295">
        <f>VLOOKUP(L60,'משתתפים '!$B$3:$G$980,4,0)</f>
        <v>0</v>
      </c>
      <c r="P60" s="918"/>
      <c r="Q60" s="707"/>
      <c r="R60" s="322">
        <f>VLOOKUP(Q60,'משתתפים '!$B$3:$G$980,3,0)</f>
        <v>0</v>
      </c>
      <c r="S60" s="295">
        <f>VLOOKUP(Q60,'משתתפים '!$B$3:$G$980,4,0)</f>
        <v>0</v>
      </c>
    </row>
    <row r="61" spans="3:19" ht="20.100000000000001" customHeight="1" thickBot="1">
      <c r="C61" s="319">
        <f>VLOOKUP(B61,'משתתפים '!$B$3:$D$842,3,0)</f>
        <v>0</v>
      </c>
      <c r="D61" s="766">
        <f>VLOOKUP(B61,'משתתפים '!$B$3:$E$842,4,0)</f>
        <v>0</v>
      </c>
      <c r="F61" s="921"/>
      <c r="G61" s="275"/>
      <c r="H61" s="323">
        <f>VLOOKUP(G61,'משתתפים '!$B$3:$D$842,3,0)</f>
        <v>0</v>
      </c>
      <c r="I61" s="329">
        <f>VLOOKUP(G61,'משתתפים '!$B$3:$E$842,4,0)</f>
        <v>0</v>
      </c>
      <c r="K61" s="924"/>
      <c r="L61" s="296"/>
      <c r="M61" s="323">
        <f>VLOOKUP(L61,'משתתפים '!$B$3:$G$980,3,0)</f>
        <v>0</v>
      </c>
      <c r="N61" s="342">
        <f>VLOOKUP(L61,'משתתפים '!$B$3:$G$980,4,0)</f>
        <v>0</v>
      </c>
      <c r="P61" s="919"/>
      <c r="Q61" s="296"/>
      <c r="R61" s="323">
        <f>VLOOKUP(Q61,'משתתפים '!$B$3:$G$980,3,0)</f>
        <v>0</v>
      </c>
      <c r="S61" s="342">
        <f>VLOOKUP(Q61,'משתתפים '!$B$3:$G$980,4,0)</f>
        <v>0</v>
      </c>
    </row>
    <row r="62" spans="3:19" ht="20.100000000000001" customHeight="1">
      <c r="C62" s="319">
        <f>VLOOKUP(B62,'משתתפים '!$B$3:$D$842,3,0)</f>
        <v>0</v>
      </c>
      <c r="D62" s="766">
        <f>VLOOKUP(B62,'משתתפים '!$B$3:$E$842,4,0)</f>
        <v>0</v>
      </c>
      <c r="F62" s="920">
        <v>27</v>
      </c>
      <c r="G62" s="266"/>
      <c r="H62" s="326">
        <f>VLOOKUP(G62,'משתתפים '!$B$3:$D$842,3,0)</f>
        <v>0</v>
      </c>
      <c r="I62" s="338">
        <f>VLOOKUP(G62,'משתתפים '!$B$3:$E$842,4,0)</f>
        <v>0</v>
      </c>
      <c r="K62" s="922">
        <v>14</v>
      </c>
      <c r="L62" s="387"/>
      <c r="M62" s="320">
        <f>VLOOKUP(L62,'משתתפים '!$B$3:$G$980,3,0)</f>
        <v>0</v>
      </c>
      <c r="N62" s="328">
        <f>VLOOKUP(L62,'משתתפים '!$B$3:$G$980,4,0)</f>
        <v>0</v>
      </c>
      <c r="P62" s="917">
        <v>30</v>
      </c>
      <c r="Q62" s="713"/>
      <c r="R62" s="320">
        <f>VLOOKUP(Q62,'משתתפים '!$B$3:$G$980,3,0)</f>
        <v>0</v>
      </c>
      <c r="S62" s="328">
        <f>VLOOKUP(Q62,'משתתפים '!$B$3:$G$980,4,0)</f>
        <v>0</v>
      </c>
    </row>
    <row r="63" spans="3:19" ht="20.100000000000001" customHeight="1" thickBot="1">
      <c r="C63" s="319">
        <f>VLOOKUP(B63,'משתתפים '!$B$3:$D$842,3,0)</f>
        <v>0</v>
      </c>
      <c r="D63" s="766">
        <f>VLOOKUP(B63,'משתתפים '!$B$3:$E$842,4,0)</f>
        <v>0</v>
      </c>
      <c r="F63" s="921"/>
      <c r="G63" s="275"/>
      <c r="H63" s="323">
        <f>VLOOKUP(G63,'משתתפים '!$B$3:$D$842,3,0)</f>
        <v>0</v>
      </c>
      <c r="I63" s="329">
        <f>VLOOKUP(G63,'משתתפים '!$B$3:$E$842,4,0)</f>
        <v>0</v>
      </c>
      <c r="K63" s="923"/>
      <c r="L63" s="96"/>
      <c r="M63" s="321">
        <f>VLOOKUP(L63,'משתתפים '!$B$3:$G$980,3,0)</f>
        <v>0</v>
      </c>
      <c r="N63" s="295">
        <f>VLOOKUP(L63,'משתתפים '!$B$3:$G$980,4,0)</f>
        <v>0</v>
      </c>
      <c r="P63" s="918"/>
      <c r="Q63" s="714"/>
      <c r="R63" s="321">
        <f>VLOOKUP(Q63,'משתתפים '!$B$3:$G$980,3,0)</f>
        <v>0</v>
      </c>
      <c r="S63" s="295">
        <f>VLOOKUP(Q63,'משתתפים '!$B$3:$G$980,4,0)</f>
        <v>0</v>
      </c>
    </row>
    <row r="64" spans="3:19" ht="20.100000000000001" customHeight="1">
      <c r="C64" s="319">
        <f>VLOOKUP(B64,'משתתפים '!$B$3:$D$842,3,0)</f>
        <v>0</v>
      </c>
      <c r="D64" s="766">
        <f>VLOOKUP(B64,'משתתפים '!$B$3:$E$842,4,0)</f>
        <v>0</v>
      </c>
      <c r="F64" s="920">
        <v>28</v>
      </c>
      <c r="G64" s="266"/>
      <c r="H64" s="326">
        <f>VLOOKUP(G64,'משתתפים '!$B$3:$D$842,3,0)</f>
        <v>0</v>
      </c>
      <c r="I64" s="338">
        <f>VLOOKUP(G64,'משתתפים '!$B$3:$E$842,4,0)</f>
        <v>0</v>
      </c>
      <c r="K64" s="923"/>
      <c r="L64" s="94"/>
      <c r="M64" s="322">
        <f>VLOOKUP(L64,'משתתפים '!$B$3:$G$980,3,0)</f>
        <v>0</v>
      </c>
      <c r="N64" s="295">
        <f>VLOOKUP(L64,'משתתפים '!$B$3:$G$980,4,0)</f>
        <v>0</v>
      </c>
      <c r="P64" s="918"/>
      <c r="Q64" s="706"/>
      <c r="R64" s="322">
        <f>VLOOKUP(Q64,'משתתפים '!$B$3:$G$980,3,0)</f>
        <v>0</v>
      </c>
      <c r="S64" s="295">
        <f>VLOOKUP(Q64,'משתתפים '!$B$3:$G$980,4,0)</f>
        <v>0</v>
      </c>
    </row>
    <row r="65" spans="3:19" ht="20.100000000000001" customHeight="1" thickBot="1">
      <c r="C65" s="319">
        <f>VLOOKUP(B65,'משתתפים '!$B$3:$D$842,3,0)</f>
        <v>0</v>
      </c>
      <c r="D65" s="766">
        <f>VLOOKUP(B65,'משתתפים '!$B$3:$E$842,4,0)</f>
        <v>0</v>
      </c>
      <c r="F65" s="921"/>
      <c r="G65" s="275"/>
      <c r="H65" s="323">
        <f>VLOOKUP(G65,'משתתפים '!$B$3:$D$842,3,0)</f>
        <v>0</v>
      </c>
      <c r="I65" s="329">
        <f>VLOOKUP(G65,'משתתפים '!$B$3:$E$842,4,0)</f>
        <v>0</v>
      </c>
      <c r="K65" s="924"/>
      <c r="L65" s="299"/>
      <c r="M65" s="323">
        <f>VLOOKUP(L65,'משתתפים '!$B$3:$G$980,3,0)</f>
        <v>0</v>
      </c>
      <c r="N65" s="342">
        <f>VLOOKUP(L65,'משתתפים '!$B$3:$G$980,4,0)</f>
        <v>0</v>
      </c>
      <c r="P65" s="919"/>
      <c r="Q65" s="296"/>
      <c r="R65" s="323">
        <f>VLOOKUP(Q65,'משתתפים '!$B$3:$G$980,3,0)</f>
        <v>0</v>
      </c>
      <c r="S65" s="342">
        <f>VLOOKUP(Q65,'משתתפים '!$B$3:$G$980,4,0)</f>
        <v>0</v>
      </c>
    </row>
    <row r="66" spans="3:19" ht="20.100000000000001" customHeight="1">
      <c r="C66" s="319">
        <f>VLOOKUP(B66,'משתתפים '!$B$3:$D$842,3,0)</f>
        <v>0</v>
      </c>
      <c r="D66" s="766">
        <f>VLOOKUP(B66,'משתתפים '!$B$3:$E$842,4,0)</f>
        <v>0</v>
      </c>
      <c r="F66" s="920">
        <v>29</v>
      </c>
      <c r="G66" s="266"/>
      <c r="H66" s="326">
        <f>VLOOKUP(G66,'משתתפים '!$B$3:$D$842,3,0)</f>
        <v>0</v>
      </c>
      <c r="I66" s="338">
        <f>VLOOKUP(G66,'משתתפים '!$B$3:$E$842,4,0)</f>
        <v>0</v>
      </c>
      <c r="K66" s="922">
        <v>15</v>
      </c>
      <c r="L66" s="81"/>
      <c r="M66" s="320">
        <f>VLOOKUP(L66,'משתתפים '!$B$3:$G$980,3,0)</f>
        <v>0</v>
      </c>
      <c r="N66" s="328">
        <f>VLOOKUP(L66,'משתתפים '!$B$3:$G$980,4,0)</f>
        <v>0</v>
      </c>
      <c r="P66" s="917">
        <v>31</v>
      </c>
      <c r="Q66" s="164"/>
      <c r="R66" s="320">
        <f>VLOOKUP(Q66,'משתתפים '!$B$3:$G$980,3,0)</f>
        <v>0</v>
      </c>
      <c r="S66" s="328">
        <f>VLOOKUP(Q66,'משתתפים '!$B$3:$G$980,4,0)</f>
        <v>0</v>
      </c>
    </row>
    <row r="67" spans="3:19" ht="20.100000000000001" customHeight="1" thickBot="1">
      <c r="C67" s="319">
        <f>VLOOKUP(B67,'משתתפים '!$B$3:$D$842,3,0)</f>
        <v>0</v>
      </c>
      <c r="D67" s="766">
        <f>VLOOKUP(B67,'משתתפים '!$B$3:$E$842,4,0)</f>
        <v>0</v>
      </c>
      <c r="F67" s="921"/>
      <c r="G67" s="275"/>
      <c r="H67" s="323">
        <f>VLOOKUP(G67,'משתתפים '!$B$3:$D$842,3,0)</f>
        <v>0</v>
      </c>
      <c r="I67" s="329">
        <f>VLOOKUP(G67,'משתתפים '!$B$3:$E$842,4,0)</f>
        <v>0</v>
      </c>
      <c r="K67" s="923"/>
      <c r="L67" s="531"/>
      <c r="M67" s="321">
        <f>VLOOKUP(L67,'משתתפים '!$B$3:$G$980,3,0)</f>
        <v>0</v>
      </c>
      <c r="N67" s="295">
        <f>VLOOKUP(L67,'משתתפים '!$B$3:$G$980,4,0)</f>
        <v>0</v>
      </c>
      <c r="P67" s="918"/>
      <c r="Q67" s="88"/>
      <c r="R67" s="321">
        <f>VLOOKUP(Q67,'משתתפים '!$B$3:$G$980,3,0)</f>
        <v>0</v>
      </c>
      <c r="S67" s="295">
        <f>VLOOKUP(Q67,'משתתפים '!$B$3:$G$980,4,0)</f>
        <v>0</v>
      </c>
    </row>
    <row r="68" spans="3:19" ht="20.100000000000001" customHeight="1">
      <c r="C68" s="319">
        <f>VLOOKUP(B68,'משתתפים '!$B$3:$D$842,3,0)</f>
        <v>0</v>
      </c>
      <c r="D68" s="766">
        <f>VLOOKUP(B68,'משתתפים '!$B$3:$E$842,4,0)</f>
        <v>0</v>
      </c>
      <c r="F68" s="920">
        <v>30</v>
      </c>
      <c r="G68" s="266"/>
      <c r="H68" s="326">
        <f>VLOOKUP(G68,'משתתפים '!$B$3:$D$842,3,0)</f>
        <v>0</v>
      </c>
      <c r="I68" s="338">
        <f>VLOOKUP(G68,'משתתפים '!$B$3:$E$842,4,0)</f>
        <v>0</v>
      </c>
      <c r="K68" s="923"/>
      <c r="L68" s="88"/>
      <c r="M68" s="322">
        <f>VLOOKUP(L68,'משתתפים '!$B$3:$G$980,3,0)</f>
        <v>0</v>
      </c>
      <c r="N68" s="295">
        <f>VLOOKUP(L68,'משתתפים '!$B$3:$G$980,4,0)</f>
        <v>0</v>
      </c>
      <c r="P68" s="918"/>
      <c r="Q68" s="88"/>
      <c r="R68" s="322">
        <f>VLOOKUP(Q68,'משתתפים '!$B$3:$G$980,3,0)</f>
        <v>0</v>
      </c>
      <c r="S68" s="295">
        <f>VLOOKUP(Q68,'משתתפים '!$B$3:$G$980,4,0)</f>
        <v>0</v>
      </c>
    </row>
    <row r="69" spans="3:19" ht="20.100000000000001" customHeight="1" thickBot="1">
      <c r="C69" s="319">
        <f>VLOOKUP(B69,'משתתפים '!$B$3:$D$842,3,0)</f>
        <v>0</v>
      </c>
      <c r="D69" s="766">
        <f>VLOOKUP(B69,'משתתפים '!$B$3:$E$842,4,0)</f>
        <v>0</v>
      </c>
      <c r="F69" s="921"/>
      <c r="G69" s="275"/>
      <c r="H69" s="323">
        <f>VLOOKUP(G69,'משתתפים '!$B$3:$D$842,3,0)</f>
        <v>0</v>
      </c>
      <c r="I69" s="329">
        <f>VLOOKUP(G69,'משתתפים '!$B$3:$E$842,4,0)</f>
        <v>0</v>
      </c>
      <c r="K69" s="924"/>
      <c r="L69" s="299"/>
      <c r="M69" s="323">
        <f>VLOOKUP(L69,'משתתפים '!$B$3:$G$980,3,0)</f>
        <v>0</v>
      </c>
      <c r="N69" s="342">
        <f>VLOOKUP(L69,'משתתפים '!$B$3:$G$980,4,0)</f>
        <v>0</v>
      </c>
      <c r="P69" s="919"/>
      <c r="Q69" s="760"/>
      <c r="R69" s="323">
        <f>VLOOKUP(Q69,'משתתפים '!$B$3:$G$980,3,0)</f>
        <v>0</v>
      </c>
      <c r="S69" s="342">
        <f>VLOOKUP(Q69,'משתתפים '!$B$3:$G$980,4,0)</f>
        <v>0</v>
      </c>
    </row>
    <row r="70" spans="3:19" ht="20.100000000000001" customHeight="1">
      <c r="C70" s="319">
        <f>VLOOKUP(B70,'משתתפים '!$B$3:$D$842,3,0)</f>
        <v>0</v>
      </c>
      <c r="D70" s="766">
        <f>VLOOKUP(B70,'משתתפים '!$B$3:$E$842,4,0)</f>
        <v>0</v>
      </c>
      <c r="F70" s="920">
        <v>31</v>
      </c>
      <c r="G70" s="266"/>
      <c r="H70" s="326">
        <f>VLOOKUP(G70,'משתתפים '!$B$3:$D$842,3,0)</f>
        <v>0</v>
      </c>
      <c r="I70" s="338">
        <f>VLOOKUP(G70,'משתתפים '!$B$3:$E$842,4,0)</f>
        <v>0</v>
      </c>
      <c r="K70" s="922">
        <v>16</v>
      </c>
      <c r="L70" s="164"/>
      <c r="M70" s="320">
        <f>VLOOKUP(L70,'משתתפים '!$B$3:$G$980,3,0)</f>
        <v>0</v>
      </c>
      <c r="N70" s="328">
        <f>VLOOKUP(L70,'משתתפים '!$B$3:$G$980,4,0)</f>
        <v>0</v>
      </c>
      <c r="P70" s="917">
        <v>32</v>
      </c>
      <c r="Q70" s="302"/>
      <c r="R70" s="320">
        <f>VLOOKUP(Q70,'משתתפים '!$B$3:$G$980,3,0)</f>
        <v>0</v>
      </c>
      <c r="S70" s="328">
        <f>VLOOKUP(Q70,'משתתפים '!$B$3:$G$980,4,0)</f>
        <v>0</v>
      </c>
    </row>
    <row r="71" spans="3:19" ht="20.100000000000001" customHeight="1" thickBot="1">
      <c r="C71" s="319">
        <f>VLOOKUP(B71,'משתתפים '!$B$3:$D$842,3,0)</f>
        <v>0</v>
      </c>
      <c r="D71" s="766">
        <f>VLOOKUP(B71,'משתתפים '!$B$3:$E$842,4,0)</f>
        <v>0</v>
      </c>
      <c r="F71" s="921"/>
      <c r="G71" s="275"/>
      <c r="H71" s="323">
        <f>VLOOKUP(G71,'משתתפים '!$B$3:$D$842,3,0)</f>
        <v>0</v>
      </c>
      <c r="I71" s="329">
        <f>VLOOKUP(G71,'משתתפים '!$B$3:$E$842,4,0)</f>
        <v>0</v>
      </c>
      <c r="K71" s="923"/>
      <c r="L71" s="88"/>
      <c r="M71" s="321">
        <f>VLOOKUP(L71,'משתתפים '!$B$3:$G$980,3,0)</f>
        <v>0</v>
      </c>
      <c r="N71" s="295">
        <f>VLOOKUP(L71,'משתתפים '!$B$3:$G$980,4,0)</f>
        <v>0</v>
      </c>
      <c r="P71" s="918"/>
      <c r="Q71" s="463"/>
      <c r="R71" s="321">
        <f>VLOOKUP(Q71,'משתתפים '!$B$3:$G$980,3,0)</f>
        <v>0</v>
      </c>
      <c r="S71" s="295">
        <f>VLOOKUP(Q71,'משתתפים '!$B$3:$G$980,4,0)</f>
        <v>0</v>
      </c>
    </row>
    <row r="72" spans="3:19" ht="20.100000000000001" customHeight="1">
      <c r="C72" s="319">
        <f>VLOOKUP(B72,'משתתפים '!$B$3:$D$842,3,0)</f>
        <v>0</v>
      </c>
      <c r="D72" s="766">
        <f>VLOOKUP(B72,'משתתפים '!$B$3:$E$842,4,0)</f>
        <v>0</v>
      </c>
      <c r="F72" s="920">
        <v>32</v>
      </c>
      <c r="G72" s="266"/>
      <c r="H72" s="326">
        <f>VLOOKUP(G72,'משתתפים '!$B$3:$D$842,3,0)</f>
        <v>0</v>
      </c>
      <c r="I72" s="338">
        <f>VLOOKUP(G72,'משתתפים '!$B$3:$E$842,4,0)</f>
        <v>0</v>
      </c>
      <c r="K72" s="923"/>
      <c r="L72" s="88"/>
      <c r="M72" s="322">
        <f>VLOOKUP(L72,'משתתפים '!$B$3:$G$980,3,0)</f>
        <v>0</v>
      </c>
      <c r="N72" s="295">
        <f>VLOOKUP(L72,'משתתפים '!$B$3:$G$980,4,0)</f>
        <v>0</v>
      </c>
      <c r="P72" s="918"/>
      <c r="Q72" s="762"/>
      <c r="R72" s="322">
        <f>VLOOKUP(Q72,'משתתפים '!$B$3:$G$980,3,0)</f>
        <v>0</v>
      </c>
      <c r="S72" s="295">
        <f>VLOOKUP(Q72,'משתתפים '!$B$3:$G$980,4,0)</f>
        <v>0</v>
      </c>
    </row>
    <row r="73" spans="3:19" ht="20.100000000000001" customHeight="1" thickBot="1">
      <c r="C73" s="319">
        <f>VLOOKUP(B73,'משתתפים '!$B$3:$D$842,3,0)</f>
        <v>0</v>
      </c>
      <c r="D73" s="766">
        <f>VLOOKUP(B73,'משתתפים '!$B$3:$E$842,4,0)</f>
        <v>0</v>
      </c>
      <c r="F73" s="921"/>
      <c r="G73" s="275"/>
      <c r="H73" s="323">
        <f>VLOOKUP(G73,'משתתפים '!$B$3:$D$842,3,0)</f>
        <v>0</v>
      </c>
      <c r="I73" s="329">
        <f>VLOOKUP(G73,'משתתפים '!$B$3:$E$842,4,0)</f>
        <v>0</v>
      </c>
      <c r="K73" s="924"/>
      <c r="L73" s="296"/>
      <c r="M73" s="323">
        <f>VLOOKUP(L73,'משתתפים '!$B$3:$G$980,3,0)</f>
        <v>0</v>
      </c>
      <c r="N73" s="342">
        <f>VLOOKUP(L73,'משתתפים '!$B$3:$G$980,4,0)</f>
        <v>0</v>
      </c>
      <c r="P73" s="919"/>
      <c r="Q73" s="319"/>
      <c r="R73" s="323">
        <f>VLOOKUP(Q73,'משתתפים '!$B$3:$G$980,3,0)</f>
        <v>0</v>
      </c>
      <c r="S73" s="342">
        <f>VLOOKUP(Q73,'משתתפים '!$B$3:$G$980,4,0)</f>
        <v>0</v>
      </c>
    </row>
    <row r="74" spans="3:19" ht="18" customHeight="1">
      <c r="P74" s="917">
        <v>33</v>
      </c>
      <c r="Q74" s="763"/>
      <c r="R74" s="320">
        <f>VLOOKUP(Q74,'משתתפים '!$B$3:$G$980,3,0)</f>
        <v>0</v>
      </c>
      <c r="S74" s="328">
        <f>VLOOKUP(Q74,'משתתפים '!$B$3:$G$980,4,0)</f>
        <v>0</v>
      </c>
    </row>
    <row r="75" spans="3:19" ht="20.25" customHeight="1">
      <c r="P75" s="918"/>
      <c r="Q75" s="764"/>
      <c r="R75" s="321">
        <f>VLOOKUP(Q75,'משתתפים '!$B$3:$G$980,3,0)</f>
        <v>0</v>
      </c>
      <c r="S75" s="295">
        <f>VLOOKUP(Q75,'משתתפים '!$B$3:$G$980,4,0)</f>
        <v>0</v>
      </c>
    </row>
    <row r="76" spans="3:19" ht="15" customHeight="1">
      <c r="E76" s="853"/>
      <c r="F76" s="853"/>
      <c r="G76" s="853"/>
      <c r="H76" s="853"/>
      <c r="I76" s="853"/>
      <c r="P76" s="918"/>
      <c r="Q76" s="542"/>
      <c r="R76" s="322">
        <f>VLOOKUP(Q76,'משתתפים '!$B$3:$G$980,3,0)</f>
        <v>0</v>
      </c>
      <c r="S76" s="295">
        <f>VLOOKUP(Q76,'משתתפים '!$B$3:$G$980,4,0)</f>
        <v>0</v>
      </c>
    </row>
    <row r="77" spans="3:19" ht="16.5" thickBot="1">
      <c r="E77" s="852"/>
      <c r="F77" s="851"/>
      <c r="G77" s="851"/>
      <c r="H77" s="851"/>
      <c r="I77" s="851"/>
      <c r="P77" s="919"/>
      <c r="Q77" s="542"/>
      <c r="R77" s="323">
        <f>VLOOKUP(Q77,'משתתפים '!$B$3:$G$980,3,0)</f>
        <v>0</v>
      </c>
      <c r="S77" s="342">
        <f>VLOOKUP(Q77,'משתתפים '!$B$3:$G$980,4,0)</f>
        <v>0</v>
      </c>
    </row>
    <row r="78" spans="3:19" ht="15">
      <c r="E78" s="852"/>
      <c r="F78" s="851"/>
      <c r="G78" s="851"/>
      <c r="H78" s="851"/>
      <c r="I78" s="851"/>
    </row>
    <row r="79" spans="3:19" ht="10.5" customHeight="1">
      <c r="E79" s="852"/>
      <c r="F79" s="851"/>
      <c r="G79" s="851"/>
      <c r="H79" s="851"/>
      <c r="I79" s="851"/>
    </row>
    <row r="80" spans="3:19" ht="15">
      <c r="E80" s="852"/>
      <c r="F80" s="851"/>
      <c r="G80" s="851"/>
      <c r="H80" s="851"/>
      <c r="I80" s="851"/>
    </row>
    <row r="81" spans="5:9" ht="15">
      <c r="E81" s="852"/>
      <c r="F81" s="851"/>
      <c r="G81" s="851"/>
      <c r="H81" s="851"/>
      <c r="I81" s="851"/>
    </row>
    <row r="82" spans="5:9" ht="15">
      <c r="E82" s="852"/>
      <c r="F82" s="851"/>
      <c r="G82" s="851"/>
      <c r="H82" s="851"/>
      <c r="I82" s="851"/>
    </row>
  </sheetData>
  <sheetProtection selectLockedCells="1"/>
  <mergeCells count="71">
    <mergeCell ref="A8:C8"/>
    <mergeCell ref="A1:M1"/>
    <mergeCell ref="F4:H4"/>
    <mergeCell ref="F5:H5"/>
    <mergeCell ref="L5:M5"/>
    <mergeCell ref="F7:H7"/>
    <mergeCell ref="F10:F11"/>
    <mergeCell ref="K10:K13"/>
    <mergeCell ref="P10:P13"/>
    <mergeCell ref="F12:F13"/>
    <mergeCell ref="F14:F15"/>
    <mergeCell ref="K14:K17"/>
    <mergeCell ref="P14:P17"/>
    <mergeCell ref="F16:F17"/>
    <mergeCell ref="F18:F19"/>
    <mergeCell ref="K18:K21"/>
    <mergeCell ref="P18:P21"/>
    <mergeCell ref="F20:F21"/>
    <mergeCell ref="F22:F23"/>
    <mergeCell ref="K22:K25"/>
    <mergeCell ref="P22:P25"/>
    <mergeCell ref="F24:F25"/>
    <mergeCell ref="F26:F27"/>
    <mergeCell ref="K26:K29"/>
    <mergeCell ref="P26:P29"/>
    <mergeCell ref="F28:F29"/>
    <mergeCell ref="F30:F31"/>
    <mergeCell ref="K30:K33"/>
    <mergeCell ref="P30:P33"/>
    <mergeCell ref="F32:F33"/>
    <mergeCell ref="F34:F35"/>
    <mergeCell ref="K34:K37"/>
    <mergeCell ref="P34:P37"/>
    <mergeCell ref="F36:F37"/>
    <mergeCell ref="F38:F39"/>
    <mergeCell ref="K38:K41"/>
    <mergeCell ref="P38:P41"/>
    <mergeCell ref="F40:F41"/>
    <mergeCell ref="F42:F43"/>
    <mergeCell ref="K42:K45"/>
    <mergeCell ref="P42:P45"/>
    <mergeCell ref="F44:F45"/>
    <mergeCell ref="F46:F47"/>
    <mergeCell ref="K46:K49"/>
    <mergeCell ref="P46:P49"/>
    <mergeCell ref="F48:F49"/>
    <mergeCell ref="F50:F51"/>
    <mergeCell ref="K50:K53"/>
    <mergeCell ref="P50:P53"/>
    <mergeCell ref="F52:F53"/>
    <mergeCell ref="F54:F55"/>
    <mergeCell ref="K54:K57"/>
    <mergeCell ref="P54:P57"/>
    <mergeCell ref="F56:F57"/>
    <mergeCell ref="F58:F59"/>
    <mergeCell ref="K58:K61"/>
    <mergeCell ref="P58:P61"/>
    <mergeCell ref="F60:F61"/>
    <mergeCell ref="F62:F63"/>
    <mergeCell ref="K62:K65"/>
    <mergeCell ref="P62:P65"/>
    <mergeCell ref="F64:F65"/>
    <mergeCell ref="P74:P77"/>
    <mergeCell ref="F66:F67"/>
    <mergeCell ref="K66:K69"/>
    <mergeCell ref="P66:P69"/>
    <mergeCell ref="F68:F69"/>
    <mergeCell ref="F70:F71"/>
    <mergeCell ref="K70:K73"/>
    <mergeCell ref="P70:P73"/>
    <mergeCell ref="F72:F73"/>
  </mergeCells>
  <conditionalFormatting sqref="I5">
    <cfRule type="expression" dxfId="249" priority="150">
      <formula>$I$5="שלשות"</formula>
    </cfRule>
    <cfRule type="expression" dxfId="248" priority="151">
      <formula>$I$5="יחידים"</formula>
    </cfRule>
    <cfRule type="expression" dxfId="247" priority="152">
      <formula>$I$5="זוגות"</formula>
    </cfRule>
  </conditionalFormatting>
  <conditionalFormatting sqref="F10 F18 F20 F22 F24 F26 F28 F30 F32 F34 F36 F38 F40 F42 F44 F46 F48 F50 F52 F54 F56 F58 F60 F62 F64 F66 F68 F70 F72 F16 F14 F12">
    <cfRule type="expression" dxfId="246" priority="148">
      <formula>if+$I$5=יחידים</formula>
    </cfRule>
  </conditionalFormatting>
  <conditionalFormatting sqref="F10">
    <cfRule type="expression" dxfId="245" priority="147">
      <formula>if+$I$5=יחידים</formula>
    </cfRule>
  </conditionalFormatting>
  <conditionalFormatting sqref="F10">
    <cfRule type="expression" dxfId="244" priority="145">
      <formula>if+$I$5=יחידים</formula>
    </cfRule>
  </conditionalFormatting>
  <conditionalFormatting sqref="F10">
    <cfRule type="expression" dxfId="243" priority="144">
      <formula>if+$I$5=יחידים</formula>
    </cfRule>
  </conditionalFormatting>
  <conditionalFormatting sqref="F10">
    <cfRule type="expression" dxfId="242" priority="146">
      <formula>if+$I$5=יחידים</formula>
    </cfRule>
  </conditionalFormatting>
  <conditionalFormatting sqref="F10">
    <cfRule type="expression" dxfId="241" priority="143">
      <formula>if+$I$5=יחידים</formula>
    </cfRule>
  </conditionalFormatting>
  <conditionalFormatting sqref="A10:A41">
    <cfRule type="expression" dxfId="240" priority="142">
      <formula>$I$5="יחידים"</formula>
    </cfRule>
  </conditionalFormatting>
  <conditionalFormatting sqref="F10 F72 F70 F68 F66 F64 F62 F60 F58 F56 F54 F52 F50 F48 F46 F44 F42 F40 F38 F36 F34 F32 F30 F28 F26 F24 F22 F20 F18 F16 F14 F12">
    <cfRule type="expression" dxfId="239" priority="141">
      <formula>$I$5= "זוגות"</formula>
    </cfRule>
  </conditionalFormatting>
  <conditionalFormatting sqref="K10:K73">
    <cfRule type="expression" dxfId="238" priority="140">
      <formula>$I$5="שלשות"</formula>
    </cfRule>
  </conditionalFormatting>
  <conditionalFormatting sqref="K10:K73">
    <cfRule type="expression" dxfId="237" priority="149">
      <formula>#REF!="שלשות"</formula>
    </cfRule>
  </conditionalFormatting>
  <conditionalFormatting sqref="P10:P77">
    <cfRule type="expression" dxfId="236" priority="117">
      <formula>$I$5="שלשות"</formula>
    </cfRule>
  </conditionalFormatting>
  <conditionalFormatting sqref="P10:P77">
    <cfRule type="expression" dxfId="235" priority="118">
      <formula>#REF!="שלשות"</formula>
    </cfRule>
  </conditionalFormatting>
  <conditionalFormatting sqref="L13">
    <cfRule type="duplicateValues" dxfId="234" priority="104"/>
  </conditionalFormatting>
  <conditionalFormatting sqref="F16">
    <cfRule type="expression" dxfId="233" priority="85">
      <formula>if+$I$5=יחידים</formula>
    </cfRule>
  </conditionalFormatting>
  <conditionalFormatting sqref="F16">
    <cfRule type="expression" dxfId="232" priority="83">
      <formula>if+$I$5=יחידים</formula>
    </cfRule>
  </conditionalFormatting>
  <conditionalFormatting sqref="F16">
    <cfRule type="expression" dxfId="231" priority="82">
      <formula>if+$I$5=יחידים</formula>
    </cfRule>
  </conditionalFormatting>
  <conditionalFormatting sqref="F16">
    <cfRule type="expression" dxfId="230" priority="84">
      <formula>if+$I$5=יחידים</formula>
    </cfRule>
  </conditionalFormatting>
  <conditionalFormatting sqref="F16">
    <cfRule type="expression" dxfId="229" priority="81">
      <formula>if+$I$5=יחידים</formula>
    </cfRule>
  </conditionalFormatting>
  <conditionalFormatting sqref="F14">
    <cfRule type="expression" dxfId="228" priority="80">
      <formula>if+$I$5=יחידים</formula>
    </cfRule>
  </conditionalFormatting>
  <conditionalFormatting sqref="F14">
    <cfRule type="expression" dxfId="227" priority="78">
      <formula>if+$I$5=יחידים</formula>
    </cfRule>
  </conditionalFormatting>
  <conditionalFormatting sqref="F14">
    <cfRule type="expression" dxfId="226" priority="77">
      <formula>if+$I$5=יחידים</formula>
    </cfRule>
  </conditionalFormatting>
  <conditionalFormatting sqref="F14">
    <cfRule type="expression" dxfId="225" priority="79">
      <formula>if+$I$5=יחידים</formula>
    </cfRule>
  </conditionalFormatting>
  <conditionalFormatting sqref="F14">
    <cfRule type="expression" dxfId="224" priority="76">
      <formula>if+$I$5=יחידים</formula>
    </cfRule>
  </conditionalFormatting>
  <conditionalFormatting sqref="F12">
    <cfRule type="expression" dxfId="223" priority="47">
      <formula>if+$I$5=יחידים</formula>
    </cfRule>
  </conditionalFormatting>
  <conditionalFormatting sqref="F12">
    <cfRule type="expression" dxfId="222" priority="45">
      <formula>if+$I$5=יחידים</formula>
    </cfRule>
  </conditionalFormatting>
  <conditionalFormatting sqref="F12">
    <cfRule type="expression" dxfId="221" priority="44">
      <formula>if+$I$5=יחידים</formula>
    </cfRule>
  </conditionalFormatting>
  <conditionalFormatting sqref="F12">
    <cfRule type="expression" dxfId="220" priority="46">
      <formula>if+$I$5=יחידים</formula>
    </cfRule>
  </conditionalFormatting>
  <conditionalFormatting sqref="F12">
    <cfRule type="expression" dxfId="219" priority="43">
      <formula>if+$I$5=יחידים</formula>
    </cfRule>
  </conditionalFormatting>
  <conditionalFormatting sqref="L27">
    <cfRule type="duplicateValues" dxfId="218" priority="40"/>
  </conditionalFormatting>
  <conditionalFormatting sqref="L27">
    <cfRule type="duplicateValues" dxfId="217" priority="41"/>
  </conditionalFormatting>
  <conditionalFormatting sqref="L27">
    <cfRule type="duplicateValues" dxfId="216" priority="42"/>
  </conditionalFormatting>
  <conditionalFormatting sqref="L34">
    <cfRule type="expression" dxfId="215" priority="39">
      <formula>P34="אין"</formula>
    </cfRule>
  </conditionalFormatting>
  <conditionalFormatting sqref="Q26">
    <cfRule type="duplicateValues" dxfId="214" priority="35"/>
  </conditionalFormatting>
  <conditionalFormatting sqref="Q26">
    <cfRule type="duplicateValues" dxfId="213" priority="36"/>
  </conditionalFormatting>
  <conditionalFormatting sqref="Q26">
    <cfRule type="duplicateValues" dxfId="212" priority="37"/>
  </conditionalFormatting>
  <conditionalFormatting sqref="Q50">
    <cfRule type="duplicateValues" dxfId="211" priority="29"/>
  </conditionalFormatting>
  <conditionalFormatting sqref="Q50">
    <cfRule type="duplicateValues" dxfId="210" priority="30"/>
  </conditionalFormatting>
  <conditionalFormatting sqref="Q50">
    <cfRule type="duplicateValues" dxfId="209" priority="31"/>
  </conditionalFormatting>
  <conditionalFormatting sqref="Q71">
    <cfRule type="expression" dxfId="208" priority="28">
      <formula>U71="אין"</formula>
    </cfRule>
  </conditionalFormatting>
  <conditionalFormatting sqref="Q74">
    <cfRule type="duplicateValues" dxfId="207" priority="25"/>
  </conditionalFormatting>
  <conditionalFormatting sqref="Q74">
    <cfRule type="duplicateValues" dxfId="206" priority="26"/>
  </conditionalFormatting>
  <conditionalFormatting sqref="Q74">
    <cfRule type="duplicateValues" dxfId="205" priority="27"/>
  </conditionalFormatting>
  <conditionalFormatting sqref="L15">
    <cfRule type="expression" dxfId="204" priority="24">
      <formula>P15="אין"</formula>
    </cfRule>
  </conditionalFormatting>
  <conditionalFormatting sqref="L18">
    <cfRule type="duplicateValues" dxfId="203" priority="21"/>
  </conditionalFormatting>
  <conditionalFormatting sqref="L18">
    <cfRule type="duplicateValues" dxfId="202" priority="22"/>
  </conditionalFormatting>
  <conditionalFormatting sqref="L18">
    <cfRule type="duplicateValues" dxfId="201" priority="23"/>
  </conditionalFormatting>
  <conditionalFormatting sqref="L19">
    <cfRule type="duplicateValues" dxfId="200" priority="18"/>
  </conditionalFormatting>
  <conditionalFormatting sqref="L19">
    <cfRule type="duplicateValues" dxfId="199" priority="19"/>
  </conditionalFormatting>
  <conditionalFormatting sqref="L19">
    <cfRule type="duplicateValues" dxfId="198" priority="20"/>
  </conditionalFormatting>
  <conditionalFormatting sqref="Q11">
    <cfRule type="duplicateValues" dxfId="197" priority="13"/>
  </conditionalFormatting>
  <conditionalFormatting sqref="Q11">
    <cfRule type="duplicateValues" dxfId="196" priority="14"/>
  </conditionalFormatting>
  <conditionalFormatting sqref="Q11">
    <cfRule type="duplicateValues" dxfId="195" priority="15"/>
  </conditionalFormatting>
  <conditionalFormatting sqref="L62">
    <cfRule type="expression" dxfId="194" priority="8">
      <formula>P62="אין"</formula>
    </cfRule>
  </conditionalFormatting>
  <conditionalFormatting sqref="L56">
    <cfRule type="expression" dxfId="193" priority="7">
      <formula>P56="אין"</formula>
    </cfRule>
  </conditionalFormatting>
  <conditionalFormatting sqref="B13">
    <cfRule type="duplicateValues" dxfId="192" priority="1"/>
  </conditionalFormatting>
  <conditionalFormatting sqref="B13">
    <cfRule type="duplicateValues" dxfId="191" priority="2"/>
  </conditionalFormatting>
  <conditionalFormatting sqref="B13">
    <cfRule type="duplicateValues" dxfId="190" priority="3"/>
  </conditionalFormatting>
  <printOptions horizontalCentered="1"/>
  <pageMargins left="0.70866141732283472" right="0.70866141732283472" top="0.74803149606299213" bottom="0.74803149606299213" header="0.31496062992125984" footer="0.31496062992125984"/>
  <pageSetup paperSize="9" scale="44"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8" id="{93E77485-B4DA-4626-BDA3-A3E8F73BC432}">
            <xm:f>'משתתפים '!#REF!&lt;=21</xm:f>
            <x14:dxf>
              <fill>
                <patternFill>
                  <bgColor rgb="FF92D050"/>
                </patternFill>
              </fill>
            </x14:dxf>
          </x14:cfRule>
          <xm:sqref>L70:L72</xm:sqref>
        </x14:conditionalFormatting>
        <x14:conditionalFormatting xmlns:xm="http://schemas.microsoft.com/office/excel/2006/main">
          <x14:cfRule type="expression" priority="10" id="{277D85CE-15C8-43C6-AE86-4E4148BC6334}">
            <xm:f>'משתתפים '!#REF!&lt;=21</xm:f>
            <x14:dxf>
              <fill>
                <patternFill>
                  <bgColor rgb="FF92D050"/>
                </patternFill>
              </fill>
            </x14:dxf>
          </x14:cfRule>
          <xm:sqref>Q42:Q44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2035C-30BF-42F9-97A7-AA5002F318ED}">
  <sheetPr>
    <tabColor rgb="FF92D050"/>
  </sheetPr>
  <dimension ref="A1:X73"/>
  <sheetViews>
    <sheetView rightToLeft="1" topLeftCell="K1" workbookViewId="0">
      <selection activeCell="N21" sqref="N21"/>
    </sheetView>
  </sheetViews>
  <sheetFormatPr defaultColWidth="7.75" defaultRowHeight="12.75"/>
  <cols>
    <col min="1" max="1" width="6.875" style="178" customWidth="1"/>
    <col min="2" max="4" width="17" style="178" customWidth="1"/>
    <col min="5" max="6" width="9.25" style="178" customWidth="1"/>
    <col min="7" max="8" width="17" style="178" customWidth="1"/>
    <col min="9" max="9" width="14.25" style="178" customWidth="1"/>
    <col min="10" max="10" width="9.25" style="178" customWidth="1"/>
    <col min="11" max="11" width="10.25" style="178" customWidth="1"/>
    <col min="12" max="13" width="17" style="178" customWidth="1"/>
    <col min="14" max="15" width="14.25" style="178" customWidth="1"/>
    <col min="16" max="16" width="7.75" style="178"/>
    <col min="17" max="17" width="19.75" style="178" customWidth="1"/>
    <col min="18" max="18" width="17.375" style="178" customWidth="1"/>
    <col min="19" max="19" width="7.75" style="313"/>
    <col min="20" max="16384" width="7.75" style="178"/>
  </cols>
  <sheetData>
    <row r="1" spans="1:24" ht="18">
      <c r="A1" s="930"/>
      <c r="B1" s="930"/>
      <c r="C1" s="930"/>
      <c r="D1" s="930"/>
      <c r="E1" s="930"/>
      <c r="F1" s="930"/>
      <c r="G1" s="930"/>
      <c r="H1" s="930"/>
      <c r="I1" s="930"/>
      <c r="J1" s="930"/>
      <c r="K1" s="930"/>
      <c r="L1" s="930"/>
      <c r="M1" s="930"/>
    </row>
    <row r="2" spans="1:24" ht="18">
      <c r="A2" s="179"/>
      <c r="B2" s="179"/>
      <c r="C2" s="179"/>
      <c r="D2" s="179"/>
      <c r="E2" s="179"/>
      <c r="F2" s="179"/>
      <c r="G2" s="179"/>
      <c r="H2" s="179"/>
      <c r="I2" s="179"/>
      <c r="J2" s="179"/>
      <c r="K2" s="179"/>
      <c r="L2" s="179"/>
      <c r="M2" s="179"/>
    </row>
    <row r="3" spans="1:24" ht="18" hidden="1">
      <c r="N3" s="181"/>
      <c r="O3" s="181"/>
    </row>
    <row r="4" spans="1:24" ht="12.75" customHeight="1" thickBot="1">
      <c r="A4" s="179"/>
      <c r="C4" s="179"/>
      <c r="D4" s="179"/>
      <c r="E4" s="182" t="s">
        <v>1913</v>
      </c>
      <c r="F4" s="931" t="s">
        <v>1914</v>
      </c>
      <c r="G4" s="931"/>
      <c r="H4" s="931"/>
      <c r="I4" s="182" t="s">
        <v>1915</v>
      </c>
      <c r="J4" s="182"/>
      <c r="K4" s="249"/>
      <c r="L4" s="179"/>
      <c r="M4" s="179"/>
      <c r="N4" s="181"/>
      <c r="O4" s="181"/>
    </row>
    <row r="5" spans="1:24" ht="21" thickBot="1">
      <c r="A5" s="179"/>
      <c r="B5" s="179"/>
      <c r="E5" s="186" t="str">
        <f>'טופס דיווח תחרות מחשב  '!B5</f>
        <v>טורניר מועדוני</v>
      </c>
      <c r="F5" s="932">
        <f>'טופס דיווח תחרות מחשב  '!D5</f>
        <v>0</v>
      </c>
      <c r="G5" s="932"/>
      <c r="H5" s="932"/>
      <c r="I5" s="187">
        <f>'טופס דיווח תחרות מחשב  '!H5</f>
        <v>0</v>
      </c>
      <c r="J5" s="372"/>
      <c r="K5" s="251"/>
      <c r="L5" s="930">
        <f>'טופס דיווח תחרות מחשב  '!$B$8</f>
        <v>0</v>
      </c>
      <c r="M5" s="930"/>
    </row>
    <row r="6" spans="1:24" ht="18.75" thickBot="1">
      <c r="A6" s="181"/>
      <c r="B6" s="181"/>
      <c r="C6" s="181"/>
      <c r="D6" s="181"/>
      <c r="E6" s="189"/>
      <c r="F6" s="189"/>
      <c r="G6" s="189"/>
      <c r="H6" s="189"/>
      <c r="I6" s="189"/>
      <c r="J6" s="189"/>
      <c r="K6" s="371"/>
      <c r="L6" s="189"/>
      <c r="M6" s="189"/>
      <c r="N6" s="181"/>
      <c r="O6" s="181"/>
      <c r="P6" s="195"/>
    </row>
    <row r="7" spans="1:24" ht="21" thickBot="1">
      <c r="A7" s="181"/>
      <c r="B7" s="181"/>
      <c r="C7" s="181"/>
      <c r="D7" s="181"/>
      <c r="E7" s="181"/>
      <c r="F7" s="934" t="s">
        <v>2006</v>
      </c>
      <c r="G7" s="934"/>
      <c r="H7" s="934"/>
      <c r="I7" s="377" t="s">
        <v>2007</v>
      </c>
      <c r="M7" s="179"/>
      <c r="N7" s="373"/>
      <c r="O7" s="181"/>
      <c r="Q7" s="197"/>
    </row>
    <row r="8" spans="1:24" ht="18.75" thickBot="1">
      <c r="A8" s="930"/>
      <c r="B8" s="930"/>
      <c r="C8" s="930"/>
      <c r="D8" s="179"/>
      <c r="G8" s="209"/>
      <c r="I8" s="179"/>
      <c r="J8" s="179"/>
      <c r="K8" s="179"/>
      <c r="L8" s="179"/>
      <c r="M8" s="179"/>
      <c r="X8" s="202"/>
    </row>
    <row r="9" spans="1:24" ht="19.5" thickBot="1">
      <c r="A9" s="252" t="s">
        <v>1921</v>
      </c>
      <c r="B9" s="253" t="s">
        <v>2003</v>
      </c>
      <c r="C9" s="254" t="s">
        <v>1902</v>
      </c>
      <c r="D9" s="327" t="s">
        <v>0</v>
      </c>
      <c r="F9" s="255" t="s">
        <v>2004</v>
      </c>
      <c r="G9" s="256" t="s">
        <v>2003</v>
      </c>
      <c r="H9" s="324" t="s">
        <v>1902</v>
      </c>
      <c r="I9" s="257" t="s">
        <v>0</v>
      </c>
      <c r="J9" s="189"/>
      <c r="K9" s="341" t="s">
        <v>2005</v>
      </c>
      <c r="L9" s="256" t="s">
        <v>2003</v>
      </c>
      <c r="M9" s="324" t="s">
        <v>1902</v>
      </c>
      <c r="N9" s="327" t="s">
        <v>0</v>
      </c>
      <c r="O9" s="317"/>
      <c r="P9" s="340" t="s">
        <v>2005</v>
      </c>
      <c r="Q9" s="256" t="s">
        <v>2003</v>
      </c>
      <c r="R9" s="257" t="s">
        <v>1902</v>
      </c>
      <c r="S9" s="327" t="s">
        <v>0</v>
      </c>
    </row>
    <row r="10" spans="1:24" ht="20.100000000000001" customHeight="1">
      <c r="A10" s="258">
        <v>1</v>
      </c>
      <c r="B10" s="259"/>
      <c r="C10" s="318">
        <f>VLOOKUP(B10,'משתתפים '!$B$3:$D$842,3,0)</f>
        <v>0</v>
      </c>
      <c r="D10" s="374">
        <f>VLOOKUP(B10,'משתתפים '!$B$3:$E$842,4,0)</f>
        <v>0</v>
      </c>
      <c r="F10" s="928">
        <v>1</v>
      </c>
      <c r="G10" s="325"/>
      <c r="H10" s="326">
        <f>VLOOKUP(G10,'משתתפים '!$B$3:$D$842,3,0)</f>
        <v>0</v>
      </c>
      <c r="I10" s="368">
        <f>VLOOKUP(G10,'משתתפים '!$B$3:$E$842,4,0)</f>
        <v>0</v>
      </c>
      <c r="J10" s="189"/>
      <c r="K10" s="922">
        <v>1</v>
      </c>
      <c r="L10" s="291"/>
      <c r="M10" s="320">
        <f>VLOOKUP(L10,'משתתפים '!$B$3:$D$842,3,0)</f>
        <v>0</v>
      </c>
      <c r="N10" s="368">
        <f>VLOOKUP(L10,'משתתפים '!$B$3:$E$842,4,0)</f>
        <v>0</v>
      </c>
      <c r="P10" s="939">
        <v>17</v>
      </c>
      <c r="Q10" s="346"/>
      <c r="R10" s="292">
        <f>VLOOKUP(Q10,'משתתפים '!$B$3:$D$842,3,0)</f>
        <v>0</v>
      </c>
      <c r="S10" s="365">
        <f>VLOOKUP(Q10,'משתתפים '!$B$3:$E$842,4,0)</f>
        <v>0</v>
      </c>
    </row>
    <row r="11" spans="1:24" ht="20.100000000000001" customHeight="1" thickBot="1">
      <c r="A11" s="261">
        <v>2</v>
      </c>
      <c r="B11" s="89"/>
      <c r="C11" s="319">
        <f>VLOOKUP(B11,'משתתפים '!$B$3:$D$842,3,0)</f>
        <v>0</v>
      </c>
      <c r="D11" s="375">
        <f>VLOOKUP(B11,'משתתפים '!$B$3:$E$842,4,0)</f>
        <v>0</v>
      </c>
      <c r="F11" s="938"/>
      <c r="G11" s="330"/>
      <c r="H11" s="323">
        <f>VLOOKUP(G11,'משתתפים '!$B$3:$D$842,3,0)</f>
        <v>0</v>
      </c>
      <c r="I11" s="370">
        <f>VLOOKUP(G11,'משתתפים '!$B$3:$E$842,4,0)</f>
        <v>0</v>
      </c>
      <c r="J11" s="189"/>
      <c r="K11" s="923"/>
      <c r="L11" s="285"/>
      <c r="M11" s="321">
        <f>VLOOKUP(L11,'משתתפים '!$B$3:$D$842,3,0)</f>
        <v>0</v>
      </c>
      <c r="N11" s="369">
        <f>VLOOKUP(L11,'משתתפים '!$B$3:$E$842,4,0)</f>
        <v>0</v>
      </c>
      <c r="P11" s="936"/>
      <c r="Q11" s="347"/>
      <c r="R11" s="294">
        <f>VLOOKUP(Q11,'משתתפים '!$B$3:$D$842,3,0)</f>
        <v>0</v>
      </c>
      <c r="S11" s="366">
        <f>VLOOKUP(Q11,'משתתפים '!$B$3:$E$842,4,0)</f>
        <v>0</v>
      </c>
    </row>
    <row r="12" spans="1:24" ht="20.100000000000001" customHeight="1">
      <c r="A12" s="261">
        <v>3</v>
      </c>
      <c r="B12" s="101"/>
      <c r="C12" s="374">
        <f>VLOOKUP(B12,'משתתפים '!$B$3:$D$842,3,0)</f>
        <v>0</v>
      </c>
      <c r="D12" s="375">
        <f>VLOOKUP(B12,'משתתפים '!$B$3:$E$842,4,0)</f>
        <v>0</v>
      </c>
      <c r="F12" s="925">
        <v>2</v>
      </c>
      <c r="G12" s="260"/>
      <c r="H12" s="326">
        <f>VLOOKUP(G12,'משתתפים '!$B$3:$D$842,3,0)</f>
        <v>0</v>
      </c>
      <c r="I12" s="368">
        <f>VLOOKUP(G12,'משתתפים '!$B$3:$E$842,4,0)</f>
        <v>0</v>
      </c>
      <c r="J12" s="189"/>
      <c r="K12" s="923"/>
      <c r="L12" s="285"/>
      <c r="M12" s="322">
        <f>VLOOKUP(L12,'משתתפים '!$B$3:$D$842,3,0)</f>
        <v>0</v>
      </c>
      <c r="N12" s="369">
        <f>VLOOKUP(L12,'משתתפים '!$B$3:$E$842,4,0)</f>
        <v>0</v>
      </c>
      <c r="P12" s="936"/>
      <c r="Q12" s="348"/>
      <c r="R12" s="295">
        <f>VLOOKUP(Q12,'משתתפים '!$B$3:$D$842,3,0)</f>
        <v>0</v>
      </c>
      <c r="S12" s="366">
        <f>VLOOKUP(Q12,'משתתפים '!$B$3:$E$842,4,0)</f>
        <v>0</v>
      </c>
    </row>
    <row r="13" spans="1:24" ht="20.100000000000001" customHeight="1" thickBot="1">
      <c r="A13" s="261">
        <v>4</v>
      </c>
      <c r="B13" s="101"/>
      <c r="C13" s="374">
        <f>VLOOKUP(B13,'משתתפים '!$B$3:$D$842,3,0)</f>
        <v>0</v>
      </c>
      <c r="D13" s="375">
        <f>VLOOKUP(B13,'משתתפים '!$B$3:$E$842,4,0)</f>
        <v>0</v>
      </c>
      <c r="F13" s="927"/>
      <c r="G13" s="333"/>
      <c r="H13" s="334">
        <f>VLOOKUP(G13,'משתתפים '!$B$3:$D$842,3,0)</f>
        <v>0</v>
      </c>
      <c r="I13" s="370">
        <f>VLOOKUP(G13,'משתתפים '!$B$3:$E$842,4,0)</f>
        <v>0</v>
      </c>
      <c r="J13" s="189"/>
      <c r="K13" s="924"/>
      <c r="L13" s="300"/>
      <c r="M13" s="323">
        <f>VLOOKUP(L13,'משתתפים '!$B$3:$D$842,3,0)</f>
        <v>0</v>
      </c>
      <c r="N13" s="370">
        <f>VLOOKUP(L13,'משתתפים '!$B$3:$E$842,4,0)</f>
        <v>0</v>
      </c>
      <c r="P13" s="937"/>
      <c r="Q13" s="349"/>
      <c r="R13" s="293">
        <f>VLOOKUP(Q13,'משתתפים '!$B$3:$D$842,3,0)</f>
        <v>0</v>
      </c>
      <c r="S13" s="367">
        <f>VLOOKUP(Q13,'משתתפים '!$B$3:$E$842,4,0)</f>
        <v>0</v>
      </c>
    </row>
    <row r="14" spans="1:24" ht="20.100000000000001" customHeight="1">
      <c r="A14" s="261">
        <v>5</v>
      </c>
      <c r="B14" s="262"/>
      <c r="C14" s="374">
        <f>VLOOKUP(B14,'משתתפים '!$B$3:$D$842,3,0)</f>
        <v>0</v>
      </c>
      <c r="D14" s="375">
        <f>VLOOKUP(B14,'משתתפים '!$B$3:$E$842,4,0)</f>
        <v>0</v>
      </c>
      <c r="F14" s="925">
        <v>3</v>
      </c>
      <c r="G14" s="337"/>
      <c r="H14" s="326">
        <f>VLOOKUP(G14,'משתתפים '!$B$3:$D$842,3,0)</f>
        <v>0</v>
      </c>
      <c r="I14" s="368">
        <f>VLOOKUP(G14,'משתתפים '!$B$3:$E$842,4,0)</f>
        <v>0</v>
      </c>
      <c r="J14" s="189"/>
      <c r="K14" s="922">
        <v>2</v>
      </c>
      <c r="L14" s="756"/>
      <c r="M14" s="292">
        <f>VLOOKUP(L14,'משתתפים '!$B$3:$D$842,3,0)</f>
        <v>0</v>
      </c>
      <c r="N14" s="368">
        <f>VLOOKUP(L14,'משתתפים '!$B$3:$E$842,4,0)</f>
        <v>0</v>
      </c>
      <c r="P14" s="935">
        <v>18</v>
      </c>
      <c r="Q14" s="350"/>
      <c r="R14" s="292">
        <f>VLOOKUP(Q14,'משתתפים '!$B$3:$D$842,3,0)</f>
        <v>0</v>
      </c>
      <c r="S14" s="365">
        <f>VLOOKUP(Q14,'משתתפים '!$B$3:$E$842,4,0)</f>
        <v>0</v>
      </c>
    </row>
    <row r="15" spans="1:24" ht="20.100000000000001" customHeight="1" thickBot="1">
      <c r="A15" s="261">
        <v>6</v>
      </c>
      <c r="B15" s="101"/>
      <c r="C15" s="374">
        <f>VLOOKUP(B15,'משתתפים '!$B$3:$D$842,3,0)</f>
        <v>0</v>
      </c>
      <c r="D15" s="375">
        <f>VLOOKUP(B15,'משתתפים '!$B$3:$E$842,4,0)</f>
        <v>0</v>
      </c>
      <c r="F15" s="926"/>
      <c r="G15" s="339"/>
      <c r="H15" s="323">
        <f>VLOOKUP(G15,'משתתפים '!$B$3:$D$842,3,0)</f>
        <v>0</v>
      </c>
      <c r="I15" s="370">
        <f>VLOOKUP(G15,'משתתפים '!$B$3:$E$842,4,0)</f>
        <v>0</v>
      </c>
      <c r="J15" s="189"/>
      <c r="K15" s="923"/>
      <c r="L15" s="287"/>
      <c r="M15" s="294">
        <f>VLOOKUP(L15,'משתתפים '!$B$3:$D$842,3,0)</f>
        <v>0</v>
      </c>
      <c r="N15" s="369">
        <f>VLOOKUP(L15,'משתתפים '!$B$3:$E$842,4,0)</f>
        <v>0</v>
      </c>
      <c r="P15" s="936"/>
      <c r="Q15" s="348"/>
      <c r="R15" s="294">
        <f>VLOOKUP(Q15,'משתתפים '!$B$3:$D$842,3,0)</f>
        <v>0</v>
      </c>
      <c r="S15" s="366">
        <f>VLOOKUP(Q15,'משתתפים '!$B$3:$E$842,4,0)</f>
        <v>0</v>
      </c>
    </row>
    <row r="16" spans="1:24" ht="20.100000000000001" customHeight="1">
      <c r="A16" s="261">
        <v>7</v>
      </c>
      <c r="B16" s="263"/>
      <c r="C16" s="374">
        <f>VLOOKUP(B16,'משתתפים '!$B$3:$D$842,3,0)</f>
        <v>0</v>
      </c>
      <c r="D16" s="375">
        <f>VLOOKUP(B16,'משתתפים '!$B$3:$E$842,4,0)</f>
        <v>0</v>
      </c>
      <c r="F16" s="925">
        <v>4</v>
      </c>
      <c r="G16" s="264"/>
      <c r="H16" s="332">
        <f>VLOOKUP(G16,'משתתפים '!$B$3:$D$842,3,0)</f>
        <v>0</v>
      </c>
      <c r="I16" s="368">
        <f>VLOOKUP(G16,'משתתפים '!$B$3:$E$842,4,0)</f>
        <v>0</v>
      </c>
      <c r="J16" s="189"/>
      <c r="K16" s="923"/>
      <c r="L16" s="287"/>
      <c r="M16" s="295">
        <f>VLOOKUP(L16,'משתתפים '!$B$3:$D$842,3,0)</f>
        <v>0</v>
      </c>
      <c r="N16" s="369">
        <f>VLOOKUP(L16,'משתתפים '!$B$3:$E$842,4,0)</f>
        <v>0</v>
      </c>
      <c r="P16" s="936"/>
      <c r="Q16" s="351"/>
      <c r="R16" s="295">
        <f>VLOOKUP(Q16,'משתתפים '!$B$3:$D$842,3,0)</f>
        <v>0</v>
      </c>
      <c r="S16" s="366">
        <f>VLOOKUP(Q16,'משתתפים '!$B$3:$E$842,4,0)</f>
        <v>0</v>
      </c>
    </row>
    <row r="17" spans="1:19" ht="20.100000000000001" customHeight="1" thickBot="1">
      <c r="A17" s="261">
        <v>8</v>
      </c>
      <c r="B17" s="263"/>
      <c r="C17" s="374">
        <f>VLOOKUP(B17,'משתתפים '!$B$3:$D$842,3,0)</f>
        <v>0</v>
      </c>
      <c r="D17" s="375">
        <f>VLOOKUP(B17,'משתתפים '!$B$3:$E$842,4,0)</f>
        <v>0</v>
      </c>
      <c r="F17" s="926"/>
      <c r="G17" s="331"/>
      <c r="H17" s="296">
        <f>VLOOKUP(G17,'משתתפים '!$B$3:$D$842,3,0)</f>
        <v>0</v>
      </c>
      <c r="I17" s="370">
        <f>VLOOKUP(G17,'משתתפים '!$B$3:$E$842,4,0)</f>
        <v>0</v>
      </c>
      <c r="J17" s="189"/>
      <c r="K17" s="924"/>
      <c r="L17" s="296"/>
      <c r="M17" s="293">
        <f>VLOOKUP(L17,'משתתפים '!$B$3:$D$842,3,0)</f>
        <v>0</v>
      </c>
      <c r="N17" s="370">
        <f>VLOOKUP(L17,'משתתפים '!$B$3:$E$842,4,0)</f>
        <v>0</v>
      </c>
      <c r="P17" s="937"/>
      <c r="Q17" s="349"/>
      <c r="R17" s="293">
        <f>VLOOKUP(Q17,'משתתפים '!$B$3:$D$842,3,0)</f>
        <v>0</v>
      </c>
      <c r="S17" s="367">
        <f>VLOOKUP(Q17,'משתתפים '!$B$3:$E$842,4,0)</f>
        <v>0</v>
      </c>
    </row>
    <row r="18" spans="1:19" ht="20.100000000000001" customHeight="1">
      <c r="A18" s="261">
        <v>9</v>
      </c>
      <c r="B18" s="263"/>
      <c r="C18" s="374">
        <f>VLOOKUP(B18,'משתתפים '!$B$3:$D$842,3,0)</f>
        <v>0</v>
      </c>
      <c r="D18" s="375">
        <f>VLOOKUP(B18,'משתתפים '!$B$3:$E$842,4,0)</f>
        <v>0</v>
      </c>
      <c r="F18" s="927">
        <v>5</v>
      </c>
      <c r="G18" s="336"/>
      <c r="H18" s="318">
        <f>VLOOKUP(G18,'משתתפים '!$B$3:$D$842,3,0)</f>
        <v>0</v>
      </c>
      <c r="I18" s="368">
        <f>VLOOKUP(G18,'משתתפים '!$B$3:$E$842,4,0)</f>
        <v>0</v>
      </c>
      <c r="J18" s="189"/>
      <c r="K18" s="922">
        <v>3</v>
      </c>
      <c r="L18" s="291"/>
      <c r="M18" s="292">
        <f>VLOOKUP(L18,'משתתפים '!$B$3:$D$842,3,0)</f>
        <v>0</v>
      </c>
      <c r="N18" s="368">
        <f>VLOOKUP(L18,'משתתפים '!$B$3:$E$842,4,0)</f>
        <v>0</v>
      </c>
      <c r="P18" s="935">
        <v>19</v>
      </c>
      <c r="Q18" s="352"/>
      <c r="R18" s="292">
        <f>VLOOKUP(Q18,'משתתפים '!$B$3:$D$842,3,0)</f>
        <v>0</v>
      </c>
      <c r="S18" s="365">
        <f>VLOOKUP(Q18,'משתתפים '!$B$3:$E$842,4,0)</f>
        <v>0</v>
      </c>
    </row>
    <row r="19" spans="1:19" ht="20.100000000000001" customHeight="1" thickBot="1">
      <c r="A19" s="261">
        <v>10</v>
      </c>
      <c r="B19" s="263"/>
      <c r="C19" s="374">
        <f>VLOOKUP(B19,'משתתפים '!$B$3:$D$842,3,0)</f>
        <v>0</v>
      </c>
      <c r="D19" s="375">
        <f>VLOOKUP(B19,'משתתפים '!$B$3:$E$842,4,0)</f>
        <v>0</v>
      </c>
      <c r="F19" s="926"/>
      <c r="G19" s="265"/>
      <c r="H19" s="323">
        <f>VLOOKUP(G19,'משתתפים '!$B$3:$D$842,3,0)</f>
        <v>0</v>
      </c>
      <c r="I19" s="370">
        <f>VLOOKUP(G19,'משתתפים '!$B$3:$E$842,4,0)</f>
        <v>0</v>
      </c>
      <c r="J19" s="189"/>
      <c r="K19" s="923"/>
      <c r="L19" s="288"/>
      <c r="M19" s="294">
        <f>VLOOKUP(L19,'משתתפים '!$B$3:$D$842,3,0)</f>
        <v>0</v>
      </c>
      <c r="N19" s="369">
        <f>VLOOKUP(L19,'משתתפים '!$B$3:$E$842,4,0)</f>
        <v>0</v>
      </c>
      <c r="P19" s="936"/>
      <c r="Q19" s="353"/>
      <c r="R19" s="294">
        <f>VLOOKUP(Q19,'משתתפים '!$B$3:$D$842,3,0)</f>
        <v>0</v>
      </c>
      <c r="S19" s="366">
        <f>VLOOKUP(Q19,'משתתפים '!$B$3:$E$842,4,0)</f>
        <v>0</v>
      </c>
    </row>
    <row r="20" spans="1:19" ht="20.100000000000001" customHeight="1">
      <c r="A20" s="261">
        <v>11</v>
      </c>
      <c r="B20" s="263"/>
      <c r="C20" s="374">
        <f>VLOOKUP(B20,'משתתפים '!$B$3:$D$842,3,0)</f>
        <v>0</v>
      </c>
      <c r="D20" s="375">
        <f>VLOOKUP(B20,'משתתפים '!$B$3:$E$842,4,0)</f>
        <v>0</v>
      </c>
      <c r="F20" s="925">
        <v>6</v>
      </c>
      <c r="G20" s="266"/>
      <c r="H20" s="326">
        <f>VLOOKUP(G20,'משתתפים '!$B$3:$D$842,3,0)</f>
        <v>0</v>
      </c>
      <c r="I20" s="368">
        <f>VLOOKUP(G20,'משתתפים '!$B$3:$E$842,4,0)</f>
        <v>0</v>
      </c>
      <c r="J20" s="189"/>
      <c r="K20" s="923"/>
      <c r="L20" s="288"/>
      <c r="M20" s="295">
        <f>VLOOKUP(L20,'משתתפים '!$B$3:$D$842,3,0)</f>
        <v>0</v>
      </c>
      <c r="N20" s="369">
        <f>VLOOKUP(L20,'משתתפים '!$B$3:$E$842,4,0)</f>
        <v>0</v>
      </c>
      <c r="P20" s="936"/>
      <c r="Q20" s="353"/>
      <c r="R20" s="295">
        <f>VLOOKUP(Q20,'משתתפים '!$B$3:$D$842,3,0)</f>
        <v>0</v>
      </c>
      <c r="S20" s="366">
        <f>VLOOKUP(Q20,'משתתפים '!$B$3:$E$842,4,0)</f>
        <v>0</v>
      </c>
    </row>
    <row r="21" spans="1:19" ht="20.100000000000001" customHeight="1" thickBot="1">
      <c r="A21" s="261">
        <v>12</v>
      </c>
      <c r="B21" s="263"/>
      <c r="C21" s="374">
        <f>VLOOKUP(B21,'משתתפים '!$B$3:$D$842,3,0)</f>
        <v>0</v>
      </c>
      <c r="D21" s="375">
        <f>VLOOKUP(B21,'משתתפים '!$B$3:$E$842,4,0)</f>
        <v>0</v>
      </c>
      <c r="F21" s="926"/>
      <c r="G21" s="265"/>
      <c r="H21" s="323">
        <f>VLOOKUP(G21,'משתתפים '!$B$3:$D$842,3,0)</f>
        <v>0</v>
      </c>
      <c r="I21" s="370">
        <f>VLOOKUP(G21,'משתתפים '!$B$3:$E$842,4,0)</f>
        <v>0</v>
      </c>
      <c r="J21" s="189"/>
      <c r="K21" s="924"/>
      <c r="L21" s="296"/>
      <c r="M21" s="293">
        <f>VLOOKUP(L21,'משתתפים '!$B$3:$D$842,3,0)</f>
        <v>0</v>
      </c>
      <c r="N21" s="370">
        <f>VLOOKUP(L21,'משתתפים '!$B$3:$E$842,4,0)</f>
        <v>0</v>
      </c>
      <c r="P21" s="937"/>
      <c r="Q21" s="349"/>
      <c r="R21" s="293">
        <f>VLOOKUP(Q21,'משתתפים '!$B$3:$D$842,3,0)</f>
        <v>0</v>
      </c>
      <c r="S21" s="367">
        <f>VLOOKUP(Q21,'משתתפים '!$B$3:$E$842,4,0)</f>
        <v>0</v>
      </c>
    </row>
    <row r="22" spans="1:19" ht="20.100000000000001" customHeight="1">
      <c r="A22" s="261">
        <v>13</v>
      </c>
      <c r="B22" s="218"/>
      <c r="C22" s="374">
        <f>VLOOKUP(B22,'משתתפים '!$B$3:$D$842,3,0)</f>
        <v>0</v>
      </c>
      <c r="D22" s="375">
        <f>VLOOKUP(B22,'משתתפים '!$B$3:$E$842,4,0)</f>
        <v>0</v>
      </c>
      <c r="F22" s="925">
        <v>7</v>
      </c>
      <c r="G22" s="266"/>
      <c r="H22" s="326">
        <f>VLOOKUP(G22,'משתתפים '!$B$3:$D$842,3,0)</f>
        <v>0</v>
      </c>
      <c r="I22" s="368">
        <f>VLOOKUP(G22,'משתתפים '!$B$3:$E$842,4,0)</f>
        <v>0</v>
      </c>
      <c r="J22" s="189"/>
      <c r="K22" s="922">
        <v>4</v>
      </c>
      <c r="L22" s="513"/>
      <c r="M22" s="292">
        <f>VLOOKUP(L22,'משתתפים '!$B$3:$D$842,3,0)</f>
        <v>0</v>
      </c>
      <c r="N22" s="368">
        <f>VLOOKUP(L22,'משתתפים '!$B$3:$E$842,4,0)</f>
        <v>0</v>
      </c>
      <c r="P22" s="935">
        <v>20</v>
      </c>
      <c r="Q22" s="346"/>
      <c r="R22" s="292">
        <f>VLOOKUP(Q22,'משתתפים '!$B$3:$D$842,3,0)</f>
        <v>0</v>
      </c>
      <c r="S22" s="365">
        <f>VLOOKUP(Q22,'משתתפים '!$B$3:$E$842,4,0)</f>
        <v>0</v>
      </c>
    </row>
    <row r="23" spans="1:19" ht="20.100000000000001" customHeight="1" thickBot="1">
      <c r="A23" s="261">
        <v>14</v>
      </c>
      <c r="B23" s="218"/>
      <c r="C23" s="374">
        <f>VLOOKUP(B23,'משתתפים '!$B$3:$D$842,3,0)</f>
        <v>0</v>
      </c>
      <c r="D23" s="375">
        <f>VLOOKUP(B23,'משתתפים '!$B$3:$E$842,4,0)</f>
        <v>0</v>
      </c>
      <c r="E23" s="137"/>
      <c r="F23" s="926"/>
      <c r="G23" s="300"/>
      <c r="H23" s="323">
        <f>VLOOKUP(G23,'משתתפים '!$B$3:$D$842,3,0)</f>
        <v>0</v>
      </c>
      <c r="I23" s="370">
        <f>VLOOKUP(G23,'משתתפים '!$B$3:$E$842,4,0)</f>
        <v>0</v>
      </c>
      <c r="J23" s="189"/>
      <c r="K23" s="923"/>
      <c r="L23" s="757"/>
      <c r="M23" s="294">
        <f>VLOOKUP(L23,'משתתפים '!$B$3:$D$842,3,0)</f>
        <v>0</v>
      </c>
      <c r="N23" s="369">
        <f>VLOOKUP(L23,'משתתפים '!$B$3:$E$842,4,0)</f>
        <v>0</v>
      </c>
      <c r="P23" s="936"/>
      <c r="Q23" s="354"/>
      <c r="R23" s="294">
        <f>VLOOKUP(Q23,'משתתפים '!$B$3:$D$842,3,0)</f>
        <v>0</v>
      </c>
      <c r="S23" s="366">
        <f>VLOOKUP(Q23,'משתתפים '!$B$3:$E$842,4,0)</f>
        <v>0</v>
      </c>
    </row>
    <row r="24" spans="1:19" ht="20.100000000000001" customHeight="1">
      <c r="A24" s="261">
        <v>15</v>
      </c>
      <c r="B24" s="218"/>
      <c r="C24" s="374">
        <f>VLOOKUP(B24,'משתתפים '!$B$3:$D$842,3,0)</f>
        <v>0</v>
      </c>
      <c r="D24" s="375">
        <f>VLOOKUP(B24,'משתתפים '!$B$3:$E$842,4,0)</f>
        <v>0</v>
      </c>
      <c r="F24" s="925">
        <v>8</v>
      </c>
      <c r="G24" s="291"/>
      <c r="H24" s="326">
        <f>VLOOKUP(G24,'משתתפים '!$B$3:$D$842,3,0)</f>
        <v>0</v>
      </c>
      <c r="I24" s="368">
        <f>VLOOKUP(G24,'משתתפים '!$B$3:$E$842,4,0)</f>
        <v>0</v>
      </c>
      <c r="J24" s="189"/>
      <c r="K24" s="923"/>
      <c r="L24" s="514"/>
      <c r="M24" s="295">
        <f>VLOOKUP(L24,'משתתפים '!$B$3:$D$842,3,0)</f>
        <v>0</v>
      </c>
      <c r="N24" s="369">
        <f>VLOOKUP(L24,'משתתפים '!$B$3:$E$842,4,0)</f>
        <v>0</v>
      </c>
      <c r="P24" s="936"/>
      <c r="Q24" s="355"/>
      <c r="R24" s="295">
        <f>VLOOKUP(Q24,'משתתפים '!$B$3:$D$842,3,0)</f>
        <v>0</v>
      </c>
      <c r="S24" s="366">
        <f>VLOOKUP(Q24,'משתתפים '!$B$3:$E$842,4,0)</f>
        <v>0</v>
      </c>
    </row>
    <row r="25" spans="1:19" ht="20.100000000000001" customHeight="1" thickBot="1">
      <c r="A25" s="261">
        <v>16</v>
      </c>
      <c r="B25" s="218"/>
      <c r="C25" s="374">
        <f>VLOOKUP(B25,'משתתפים '!$B$3:$D$842,3,0)</f>
        <v>0</v>
      </c>
      <c r="D25" s="375">
        <f>VLOOKUP(B25,'משתתפים '!$B$3:$E$842,4,0)</f>
        <v>0</v>
      </c>
      <c r="E25" s="137"/>
      <c r="F25" s="926"/>
      <c r="G25" s="267"/>
      <c r="H25" s="323">
        <f>VLOOKUP(G25,'משתתפים '!$B$3:$D$842,3,0)</f>
        <v>0</v>
      </c>
      <c r="I25" s="370">
        <f>VLOOKUP(G25,'משתתפים '!$B$3:$E$842,4,0)</f>
        <v>0</v>
      </c>
      <c r="J25" s="189"/>
      <c r="K25" s="924"/>
      <c r="L25" s="380"/>
      <c r="M25" s="293">
        <f>VLOOKUP(L25,'משתתפים '!$B$3:$D$842,3,0)</f>
        <v>0</v>
      </c>
      <c r="N25" s="370">
        <f>VLOOKUP(L25,'משתתפים '!$B$3:$E$842,4,0)</f>
        <v>0</v>
      </c>
      <c r="P25" s="937"/>
      <c r="Q25" s="349"/>
      <c r="R25" s="293">
        <f>VLOOKUP(Q25,'משתתפים '!$B$3:$D$842,3,0)</f>
        <v>0</v>
      </c>
      <c r="S25" s="367">
        <f>VLOOKUP(Q25,'משתתפים '!$B$3:$E$842,4,0)</f>
        <v>0</v>
      </c>
    </row>
    <row r="26" spans="1:19" ht="20.100000000000001" customHeight="1">
      <c r="A26" s="261">
        <v>17</v>
      </c>
      <c r="B26" s="268"/>
      <c r="C26" s="374">
        <f>VLOOKUP(B26,'משתתפים '!$B$3:$D$842,3,0)</f>
        <v>0</v>
      </c>
      <c r="D26" s="375">
        <f>VLOOKUP(B26,'משתתפים '!$B$3:$E$842,4,0)</f>
        <v>0</v>
      </c>
      <c r="E26" s="137"/>
      <c r="F26" s="925">
        <v>9</v>
      </c>
      <c r="G26" s="269"/>
      <c r="H26" s="326">
        <f>VLOOKUP(G26,'משתתפים '!$B$3:$D$842,3,0)</f>
        <v>0</v>
      </c>
      <c r="I26" s="368">
        <f>VLOOKUP(G26,'משתתפים '!$B$3:$E$842,4,0)</f>
        <v>0</v>
      </c>
      <c r="J26" s="189"/>
      <c r="K26" s="922">
        <v>5</v>
      </c>
      <c r="L26" s="270"/>
      <c r="M26" s="292">
        <f>VLOOKUP(L26,'משתתפים '!$B$3:$D$842,3,0)</f>
        <v>0</v>
      </c>
      <c r="N26" s="368">
        <f>VLOOKUP(L26,'משתתפים '!$B$3:$E$842,4,0)</f>
        <v>0</v>
      </c>
      <c r="P26" s="935">
        <v>21</v>
      </c>
      <c r="Q26" s="356"/>
      <c r="R26" s="292">
        <f>VLOOKUP(Q26,'משתתפים '!$B$3:$D$842,3,0)</f>
        <v>0</v>
      </c>
      <c r="S26" s="365">
        <f>VLOOKUP(Q26,'משתתפים '!$B$3:$E$842,4,0)</f>
        <v>0</v>
      </c>
    </row>
    <row r="27" spans="1:19" ht="20.100000000000001" customHeight="1" thickBot="1">
      <c r="A27" s="261">
        <v>18</v>
      </c>
      <c r="B27" s="263"/>
      <c r="C27" s="374">
        <f>VLOOKUP(B27,'משתתפים '!$B$3:$D$842,3,0)</f>
        <v>0</v>
      </c>
      <c r="D27" s="375">
        <f>VLOOKUP(B27,'משתתפים '!$B$3:$E$842,4,0)</f>
        <v>0</v>
      </c>
      <c r="E27" s="137"/>
      <c r="F27" s="926"/>
      <c r="G27" s="271"/>
      <c r="H27" s="323">
        <f>VLOOKUP(G27,'משתתפים '!$B$3:$D$842,3,0)</f>
        <v>0</v>
      </c>
      <c r="I27" s="370">
        <f>VLOOKUP(G27,'משתתפים '!$B$3:$E$842,4,0)</f>
        <v>0</v>
      </c>
      <c r="J27" s="189"/>
      <c r="K27" s="923"/>
      <c r="L27" s="98"/>
      <c r="M27" s="294">
        <f>VLOOKUP(L27,'משתתפים '!$B$3:$D$842,3,0)</f>
        <v>0</v>
      </c>
      <c r="N27" s="369">
        <f>VLOOKUP(L27,'משתתפים '!$B$3:$E$842,4,0)</f>
        <v>0</v>
      </c>
      <c r="P27" s="936"/>
      <c r="Q27" s="357"/>
      <c r="R27" s="294">
        <f>VLOOKUP(Q27,'משתתפים '!$B$3:$D$842,3,0)</f>
        <v>0</v>
      </c>
      <c r="S27" s="366">
        <f>VLOOKUP(Q27,'משתתפים '!$B$3:$E$842,4,0)</f>
        <v>0</v>
      </c>
    </row>
    <row r="28" spans="1:19" ht="20.100000000000001" customHeight="1">
      <c r="A28" s="261">
        <v>19</v>
      </c>
      <c r="B28" s="263"/>
      <c r="C28" s="374">
        <f>VLOOKUP(B28,'משתתפים '!$B$3:$D$842,3,0)</f>
        <v>0</v>
      </c>
      <c r="D28" s="375">
        <f>VLOOKUP(B28,'משתתפים '!$B$3:$E$842,4,0)</f>
        <v>0</v>
      </c>
      <c r="E28" s="137"/>
      <c r="F28" s="920">
        <v>10</v>
      </c>
      <c r="G28" s="266"/>
      <c r="H28" s="326">
        <f>VLOOKUP(G28,'משתתפים '!$B$3:$D$842,3,0)</f>
        <v>0</v>
      </c>
      <c r="I28" s="368">
        <f>VLOOKUP(G28,'משתתפים '!$B$3:$E$842,4,0)</f>
        <v>0</v>
      </c>
      <c r="J28" s="189"/>
      <c r="K28" s="923"/>
      <c r="L28" s="285"/>
      <c r="M28" s="295">
        <f>VLOOKUP(L28,'משתתפים '!$B$3:$D$842,3,0)</f>
        <v>0</v>
      </c>
      <c r="N28" s="369">
        <f>VLOOKUP(L28,'משתתפים '!$B$3:$E$842,4,0)</f>
        <v>0</v>
      </c>
      <c r="P28" s="936"/>
      <c r="Q28" s="354"/>
      <c r="R28" s="295">
        <f>VLOOKUP(Q28,'משתתפים '!$B$3:$D$842,3,0)</f>
        <v>0</v>
      </c>
      <c r="S28" s="366">
        <f>VLOOKUP(Q28,'משתתפים '!$B$3:$E$842,4,0)</f>
        <v>0</v>
      </c>
    </row>
    <row r="29" spans="1:19" ht="20.100000000000001" customHeight="1" thickBot="1">
      <c r="A29" s="261">
        <v>20</v>
      </c>
      <c r="B29" s="263"/>
      <c r="C29" s="374">
        <f>VLOOKUP(B29,'משתתפים '!$B$3:$D$842,3,0)</f>
        <v>0</v>
      </c>
      <c r="D29" s="375">
        <f>VLOOKUP(B29,'משתתפים '!$B$3:$E$842,4,0)</f>
        <v>0</v>
      </c>
      <c r="F29" s="921"/>
      <c r="G29" s="265"/>
      <c r="H29" s="323">
        <f>VLOOKUP(G29,'משתתפים '!$B$3:$D$842,3,0)</f>
        <v>0</v>
      </c>
      <c r="I29" s="370">
        <f>VLOOKUP(G29,'משתתפים '!$B$3:$E$842,4,0)</f>
        <v>0</v>
      </c>
      <c r="J29" s="189"/>
      <c r="K29" s="924"/>
      <c r="L29" s="299"/>
      <c r="M29" s="293">
        <f>VLOOKUP(L29,'משתתפים '!$B$3:$D$842,3,0)</f>
        <v>0</v>
      </c>
      <c r="N29" s="370">
        <f>VLOOKUP(L29,'משתתפים '!$B$3:$E$842,4,0)</f>
        <v>0</v>
      </c>
      <c r="P29" s="937"/>
      <c r="Q29" s="349"/>
      <c r="R29" s="293">
        <f>VLOOKUP(Q29,'משתתפים '!$B$3:$D$842,3,0)</f>
        <v>0</v>
      </c>
      <c r="S29" s="367">
        <f>VLOOKUP(Q29,'משתתפים '!$B$3:$E$842,4,0)</f>
        <v>0</v>
      </c>
    </row>
    <row r="30" spans="1:19" ht="20.100000000000001" customHeight="1">
      <c r="A30" s="261">
        <v>21</v>
      </c>
      <c r="B30" s="263"/>
      <c r="C30" s="374">
        <f>VLOOKUP(B30,'משתתפים '!$B$3:$D$842,3,0)</f>
        <v>0</v>
      </c>
      <c r="D30" s="375">
        <f>VLOOKUP(B30,'משתתפים '!$B$3:$E$842,4,0)</f>
        <v>0</v>
      </c>
      <c r="F30" s="920">
        <v>11</v>
      </c>
      <c r="G30" s="266"/>
      <c r="H30" s="326">
        <f>VLOOKUP(G30,'משתתפים '!$B$3:$D$842,3,0)</f>
        <v>0</v>
      </c>
      <c r="I30" s="368">
        <f>VLOOKUP(G30,'משתתפים '!$B$3:$E$842,4,0)</f>
        <v>0</v>
      </c>
      <c r="J30" s="189"/>
      <c r="K30" s="922">
        <v>6</v>
      </c>
      <c r="L30" s="344"/>
      <c r="M30" s="292">
        <f>VLOOKUP(L30,'משתתפים '!$B$3:$D$842,3,0)</f>
        <v>0</v>
      </c>
      <c r="N30" s="368">
        <f>VLOOKUP(L30,'משתתפים '!$B$3:$E$842,4,0)</f>
        <v>0</v>
      </c>
      <c r="P30" s="935">
        <v>22</v>
      </c>
      <c r="Q30" s="358"/>
      <c r="R30" s="292">
        <f>VLOOKUP(Q30,'משתתפים '!$B$3:$D$842,3,0)</f>
        <v>0</v>
      </c>
      <c r="S30" s="365">
        <f>VLOOKUP(Q30,'משתתפים '!$B$3:$E$842,4,0)</f>
        <v>0</v>
      </c>
    </row>
    <row r="31" spans="1:19" ht="20.100000000000001" customHeight="1" thickBot="1">
      <c r="A31" s="261">
        <v>22</v>
      </c>
      <c r="B31" s="263"/>
      <c r="C31" s="374">
        <f>VLOOKUP(B31,'משתתפים '!$B$3:$D$842,3,0)</f>
        <v>0</v>
      </c>
      <c r="D31" s="375">
        <f>VLOOKUP(B31,'משתתפים '!$B$3:$E$842,4,0)</f>
        <v>0</v>
      </c>
      <c r="F31" s="921"/>
      <c r="G31" s="265"/>
      <c r="H31" s="323">
        <f>VLOOKUP(G31,'משתתפים '!$B$3:$D$842,3,0)</f>
        <v>0</v>
      </c>
      <c r="I31" s="370">
        <f>VLOOKUP(G31,'משתתפים '!$B$3:$E$842,4,0)</f>
        <v>0</v>
      </c>
      <c r="J31" s="189"/>
      <c r="K31" s="923"/>
      <c r="L31" s="288"/>
      <c r="M31" s="294">
        <f>VLOOKUP(L31,'משתתפים '!$B$3:$D$842,3,0)</f>
        <v>0</v>
      </c>
      <c r="N31" s="369">
        <f>VLOOKUP(L31,'משתתפים '!$B$3:$E$842,4,0)</f>
        <v>0</v>
      </c>
      <c r="P31" s="936"/>
      <c r="Q31" s="359"/>
      <c r="R31" s="294">
        <f>VLOOKUP(Q31,'משתתפים '!$B$3:$D$842,3,0)</f>
        <v>0</v>
      </c>
      <c r="S31" s="366">
        <f>VLOOKUP(Q31,'משתתפים '!$B$3:$E$842,4,0)</f>
        <v>0</v>
      </c>
    </row>
    <row r="32" spans="1:19" ht="20.100000000000001" customHeight="1">
      <c r="A32" s="261">
        <v>23</v>
      </c>
      <c r="B32" s="263"/>
      <c r="C32" s="374">
        <f>VLOOKUP(B32,'משתתפים '!$B$3:$D$842,3,0)</f>
        <v>0</v>
      </c>
      <c r="D32" s="375">
        <f>VLOOKUP(B32,'משתתפים '!$B$3:$E$842,4,0)</f>
        <v>0</v>
      </c>
      <c r="F32" s="920">
        <v>12</v>
      </c>
      <c r="G32" s="266"/>
      <c r="H32" s="326">
        <f>VLOOKUP(G32,'משתתפים '!$B$3:$D$842,3,0)</f>
        <v>0</v>
      </c>
      <c r="I32" s="368">
        <f>VLOOKUP(G32,'משתתפים '!$B$3:$E$842,4,0)</f>
        <v>0</v>
      </c>
      <c r="J32" s="189"/>
      <c r="K32" s="923"/>
      <c r="L32" s="288"/>
      <c r="M32" s="295">
        <f>VLOOKUP(L32,'משתתפים '!$B$3:$D$842,3,0)</f>
        <v>0</v>
      </c>
      <c r="N32" s="369">
        <f>VLOOKUP(L32,'משתתפים '!$B$3:$E$842,4,0)</f>
        <v>0</v>
      </c>
      <c r="P32" s="936"/>
      <c r="Q32" s="348"/>
      <c r="R32" s="295">
        <f>VLOOKUP(Q32,'משתתפים '!$B$3:$D$842,3,0)</f>
        <v>0</v>
      </c>
      <c r="S32" s="366">
        <f>VLOOKUP(Q32,'משתתפים '!$B$3:$E$842,4,0)</f>
        <v>0</v>
      </c>
    </row>
    <row r="33" spans="1:19" ht="20.100000000000001" customHeight="1" thickBot="1">
      <c r="A33" s="261">
        <v>24</v>
      </c>
      <c r="B33" s="263"/>
      <c r="C33" s="374">
        <f>VLOOKUP(B33,'משתתפים '!$B$3:$D$842,3,0)</f>
        <v>0</v>
      </c>
      <c r="D33" s="375">
        <f>VLOOKUP(B33,'משתתפים '!$B$3:$E$842,4,0)</f>
        <v>0</v>
      </c>
      <c r="F33" s="921"/>
      <c r="G33" s="265"/>
      <c r="H33" s="323">
        <f>VLOOKUP(G33,'משתתפים '!$B$3:$D$842,3,0)</f>
        <v>0</v>
      </c>
      <c r="I33" s="370">
        <f>VLOOKUP(G33,'משתתפים '!$B$3:$E$842,4,0)</f>
        <v>0</v>
      </c>
      <c r="J33" s="189"/>
      <c r="K33" s="924"/>
      <c r="L33" s="296"/>
      <c r="M33" s="293">
        <f>VLOOKUP(L33,'משתתפים '!$B$3:$D$842,3,0)</f>
        <v>0</v>
      </c>
      <c r="N33" s="370">
        <f>VLOOKUP(L33,'משתתפים '!$B$3:$E$842,4,0)</f>
        <v>0</v>
      </c>
      <c r="P33" s="937"/>
      <c r="Q33" s="349"/>
      <c r="R33" s="293">
        <f>VLOOKUP(Q33,'משתתפים '!$B$3:$D$842,3,0)</f>
        <v>0</v>
      </c>
      <c r="S33" s="367">
        <f>VLOOKUP(Q33,'משתתפים '!$B$3:$E$842,4,0)</f>
        <v>0</v>
      </c>
    </row>
    <row r="34" spans="1:19" ht="20.100000000000001" customHeight="1">
      <c r="A34" s="261">
        <v>25</v>
      </c>
      <c r="B34" s="263"/>
      <c r="C34" s="374">
        <f>VLOOKUP(B34,'משתתפים '!$B$3:$D$842,3,0)</f>
        <v>0</v>
      </c>
      <c r="D34" s="375">
        <f>VLOOKUP(B34,'משתתפים '!$B$3:$E$842,4,0)</f>
        <v>0</v>
      </c>
      <c r="F34" s="920">
        <v>13</v>
      </c>
      <c r="G34" s="266"/>
      <c r="H34" s="326">
        <f>VLOOKUP(G34,'משתתפים '!$B$3:$D$842,3,0)</f>
        <v>0</v>
      </c>
      <c r="I34" s="368">
        <f>VLOOKUP(G34,'משתתפים '!$B$3:$E$842,4,0)</f>
        <v>0</v>
      </c>
      <c r="J34" s="189"/>
      <c r="K34" s="922">
        <v>7</v>
      </c>
      <c r="L34" s="291"/>
      <c r="M34" s="292">
        <f>VLOOKUP(L34,'משתתפים '!$B$3:$D$842,3,0)</f>
        <v>0</v>
      </c>
      <c r="N34" s="368">
        <f>VLOOKUP(L34,'משתתפים '!$B$3:$E$842,4,0)</f>
        <v>0</v>
      </c>
      <c r="P34" s="935">
        <v>23</v>
      </c>
      <c r="Q34" s="346"/>
      <c r="R34" s="292">
        <f>VLOOKUP(Q34,'משתתפים '!$B$3:$D$842,3,0)</f>
        <v>0</v>
      </c>
      <c r="S34" s="365">
        <f>VLOOKUP(Q34,'משתתפים '!$B$3:$E$842,4,0)</f>
        <v>0</v>
      </c>
    </row>
    <row r="35" spans="1:19" ht="20.100000000000001" customHeight="1" thickBot="1">
      <c r="A35" s="261">
        <v>26</v>
      </c>
      <c r="B35" s="263"/>
      <c r="C35" s="374">
        <f>VLOOKUP(B35,'משתתפים '!$B$3:$D$842,3,0)</f>
        <v>0</v>
      </c>
      <c r="D35" s="375">
        <f>VLOOKUP(B35,'משתתפים '!$B$3:$E$842,4,0)</f>
        <v>0</v>
      </c>
      <c r="F35" s="921"/>
      <c r="G35" s="265"/>
      <c r="H35" s="323">
        <f>VLOOKUP(G35,'משתתפים '!$B$3:$D$842,3,0)</f>
        <v>0</v>
      </c>
      <c r="I35" s="370">
        <f>VLOOKUP(G35,'משתתפים '!$B$3:$E$842,4,0)</f>
        <v>0</v>
      </c>
      <c r="J35" s="189"/>
      <c r="K35" s="923"/>
      <c r="L35" s="288"/>
      <c r="M35" s="294">
        <f>VLOOKUP(L35,'משתתפים '!$B$3:$D$842,3,0)</f>
        <v>0</v>
      </c>
      <c r="N35" s="369">
        <f>VLOOKUP(L35,'משתתפים '!$B$3:$E$842,4,0)</f>
        <v>0</v>
      </c>
      <c r="P35" s="936"/>
      <c r="Q35" s="360"/>
      <c r="R35" s="294">
        <f>VLOOKUP(Q35,'משתתפים '!$B$3:$D$842,3,0)</f>
        <v>0</v>
      </c>
      <c r="S35" s="366">
        <f>VLOOKUP(Q35,'משתתפים '!$B$3:$E$842,4,0)</f>
        <v>0</v>
      </c>
    </row>
    <row r="36" spans="1:19" ht="20.100000000000001" customHeight="1">
      <c r="A36" s="261">
        <v>27</v>
      </c>
      <c r="B36" s="263"/>
      <c r="C36" s="374">
        <f>VLOOKUP(B36,'משתתפים '!$B$3:$D$842,3,0)</f>
        <v>0</v>
      </c>
      <c r="D36" s="375">
        <f>VLOOKUP(B36,'משתתפים '!$B$3:$E$842,4,0)</f>
        <v>0</v>
      </c>
      <c r="E36" s="272"/>
      <c r="F36" s="920">
        <v>14</v>
      </c>
      <c r="G36" s="266"/>
      <c r="H36" s="326">
        <f>VLOOKUP(G36,'משתתפים '!$B$3:$D$842,3,0)</f>
        <v>0</v>
      </c>
      <c r="I36" s="368">
        <f>VLOOKUP(G36,'משתתפים '!$B$3:$E$842,4,0)</f>
        <v>0</v>
      </c>
      <c r="J36" s="137"/>
      <c r="K36" s="923"/>
      <c r="L36" s="288"/>
      <c r="M36" s="295">
        <f>VLOOKUP(L36,'משתתפים '!$B$3:$D$842,3,0)</f>
        <v>0</v>
      </c>
      <c r="N36" s="369">
        <f>VLOOKUP(L36,'משתתפים '!$B$3:$E$842,4,0)</f>
        <v>0</v>
      </c>
      <c r="P36" s="936"/>
      <c r="Q36" s="354"/>
      <c r="R36" s="295">
        <f>VLOOKUP(Q36,'משתתפים '!$B$3:$D$842,3,0)</f>
        <v>0</v>
      </c>
      <c r="S36" s="366">
        <f>VLOOKUP(Q36,'משתתפים '!$B$3:$E$842,4,0)</f>
        <v>0</v>
      </c>
    </row>
    <row r="37" spans="1:19" ht="20.100000000000001" customHeight="1" thickBot="1">
      <c r="A37" s="261">
        <v>28</v>
      </c>
      <c r="B37" s="263"/>
      <c r="C37" s="374">
        <f>VLOOKUP(B37,'משתתפים '!$B$3:$D$842,3,0)</f>
        <v>0</v>
      </c>
      <c r="D37" s="375">
        <f>VLOOKUP(B37,'משתתפים '!$B$3:$E$842,4,0)</f>
        <v>0</v>
      </c>
      <c r="F37" s="921"/>
      <c r="G37" s="265"/>
      <c r="H37" s="323">
        <f>VLOOKUP(G37,'משתתפים '!$B$3:$D$842,3,0)</f>
        <v>0</v>
      </c>
      <c r="I37" s="370">
        <f>VLOOKUP(G37,'משתתפים '!$B$3:$E$842,4,0)</f>
        <v>0</v>
      </c>
      <c r="J37" s="273"/>
      <c r="K37" s="924"/>
      <c r="L37" s="296"/>
      <c r="M37" s="293">
        <f>VLOOKUP(L37,'משתתפים '!$B$3:$D$842,3,0)</f>
        <v>0</v>
      </c>
      <c r="N37" s="370">
        <f>VLOOKUP(L37,'משתתפים '!$B$3:$E$842,4,0)</f>
        <v>0</v>
      </c>
      <c r="P37" s="937"/>
      <c r="Q37" s="349"/>
      <c r="R37" s="293">
        <f>VLOOKUP(Q37,'משתתפים '!$B$3:$D$842,3,0)</f>
        <v>0</v>
      </c>
      <c r="S37" s="367">
        <f>VLOOKUP(Q37,'משתתפים '!$B$3:$E$842,4,0)</f>
        <v>0</v>
      </c>
    </row>
    <row r="38" spans="1:19" ht="20.100000000000001" customHeight="1">
      <c r="A38" s="261">
        <v>29</v>
      </c>
      <c r="B38" s="218"/>
      <c r="C38" s="374">
        <f>VLOOKUP(B38,'משתתפים '!$B$3:$D$842,3,0)</f>
        <v>0</v>
      </c>
      <c r="D38" s="375">
        <f>VLOOKUP(B38,'משתתפים '!$B$3:$E$842,4,0)</f>
        <v>0</v>
      </c>
      <c r="F38" s="920">
        <v>15</v>
      </c>
      <c r="G38" s="266"/>
      <c r="H38" s="326">
        <f>VLOOKUP(G38,'משתתפים '!$B$3:$D$842,3,0)</f>
        <v>0</v>
      </c>
      <c r="I38" s="368">
        <f>VLOOKUP(G38,'משתתפים '!$B$3:$E$842,4,0)</f>
        <v>0</v>
      </c>
      <c r="K38" s="922">
        <v>8</v>
      </c>
      <c r="L38" s="274"/>
      <c r="M38" s="292">
        <f>VLOOKUP(L38,'משתתפים '!$B$3:$D$842,3,0)</f>
        <v>0</v>
      </c>
      <c r="N38" s="368">
        <f>VLOOKUP(L38,'משתתפים '!$B$3:$E$842,4,0)</f>
        <v>0</v>
      </c>
      <c r="P38" s="935">
        <v>24</v>
      </c>
      <c r="Q38" s="346"/>
      <c r="R38" s="292">
        <f>VLOOKUP(Q38,'משתתפים '!$B$3:$D$842,3,0)</f>
        <v>0</v>
      </c>
      <c r="S38" s="365">
        <f>VLOOKUP(Q38,'משתתפים '!$B$3:$E$842,4,0)</f>
        <v>0</v>
      </c>
    </row>
    <row r="39" spans="1:19" ht="20.100000000000001" customHeight="1" thickBot="1">
      <c r="A39" s="261">
        <v>30</v>
      </c>
      <c r="B39" s="263"/>
      <c r="C39" s="374">
        <f>VLOOKUP(B39,'משתתפים '!$B$3:$D$842,3,0)</f>
        <v>0</v>
      </c>
      <c r="D39" s="375">
        <f>VLOOKUP(B39,'משתתפים '!$B$3:$E$842,4,0)</f>
        <v>0</v>
      </c>
      <c r="F39" s="921"/>
      <c r="G39" s="275"/>
      <c r="H39" s="323">
        <f>VLOOKUP(G39,'משתתפים '!$B$3:$D$842,3,0)</f>
        <v>0</v>
      </c>
      <c r="I39" s="370">
        <f>VLOOKUP(G39,'משתתפים '!$B$3:$E$842,4,0)</f>
        <v>0</v>
      </c>
      <c r="J39" s="179"/>
      <c r="K39" s="923"/>
      <c r="L39" s="287"/>
      <c r="M39" s="294">
        <f>VLOOKUP(L39,'משתתפים '!$B$3:$D$842,3,0)</f>
        <v>0</v>
      </c>
      <c r="N39" s="369">
        <f>VLOOKUP(L39,'משתתפים '!$B$3:$E$842,4,0)</f>
        <v>0</v>
      </c>
      <c r="P39" s="936"/>
      <c r="Q39" s="354"/>
      <c r="R39" s="294">
        <f>VLOOKUP(Q39,'משתתפים '!$B$3:$D$842,3,0)</f>
        <v>0</v>
      </c>
      <c r="S39" s="366">
        <f>VLOOKUP(Q39,'משתתפים '!$B$3:$E$842,4,0)</f>
        <v>0</v>
      </c>
    </row>
    <row r="40" spans="1:19" ht="20.100000000000001" customHeight="1">
      <c r="A40" s="261">
        <v>31</v>
      </c>
      <c r="B40" s="263"/>
      <c r="C40" s="374">
        <f>VLOOKUP(B40,'משתתפים '!$B$3:$D$842,3,0)</f>
        <v>0</v>
      </c>
      <c r="D40" s="375">
        <f>VLOOKUP(B40,'משתתפים '!$B$3:$E$842,4,0)</f>
        <v>0</v>
      </c>
      <c r="F40" s="920">
        <v>16</v>
      </c>
      <c r="G40" s="266"/>
      <c r="H40" s="326">
        <f>VLOOKUP(G40,'משתתפים '!$B$3:$D$842,3,0)</f>
        <v>0</v>
      </c>
      <c r="I40" s="368">
        <f>VLOOKUP(G40,'משתתפים '!$B$3:$E$842,4,0)</f>
        <v>0</v>
      </c>
      <c r="J40" s="242"/>
      <c r="K40" s="923"/>
      <c r="L40" s="287"/>
      <c r="M40" s="295">
        <f>VLOOKUP(L40,'משתתפים '!$B$3:$D$842,3,0)</f>
        <v>0</v>
      </c>
      <c r="N40" s="369">
        <f>VLOOKUP(L40,'משתתפים '!$B$3:$E$842,4,0)</f>
        <v>0</v>
      </c>
      <c r="P40" s="936"/>
      <c r="Q40" s="354"/>
      <c r="R40" s="295">
        <f>VLOOKUP(Q40,'משתתפים '!$B$3:$D$842,3,0)</f>
        <v>0</v>
      </c>
      <c r="S40" s="366">
        <f>VLOOKUP(Q40,'משתתפים '!$B$3:$E$842,4,0)</f>
        <v>0</v>
      </c>
    </row>
    <row r="41" spans="1:19" ht="20.100000000000001" customHeight="1" thickBot="1">
      <c r="A41" s="261">
        <v>32</v>
      </c>
      <c r="B41" s="263"/>
      <c r="C41" s="374">
        <f>VLOOKUP(B41,'משתתפים '!$B$3:$D$842,3,0)</f>
        <v>0</v>
      </c>
      <c r="D41" s="375">
        <f>VLOOKUP(B41,'משתתפים '!$B$3:$E$842,4,0)</f>
        <v>0</v>
      </c>
      <c r="F41" s="921"/>
      <c r="G41" s="265"/>
      <c r="H41" s="323">
        <f>VLOOKUP(G41,'משתתפים '!$B$3:$D$842,3,0)</f>
        <v>0</v>
      </c>
      <c r="I41" s="370">
        <f>VLOOKUP(G41,'משתתפים '!$B$3:$E$842,4,0)</f>
        <v>0</v>
      </c>
      <c r="J41" s="244"/>
      <c r="K41" s="924"/>
      <c r="L41" s="296"/>
      <c r="M41" s="293">
        <f>VLOOKUP(L41,'משתתפים '!$B$3:$D$842,3,0)</f>
        <v>0</v>
      </c>
      <c r="N41" s="370">
        <f>VLOOKUP(L41,'משתתפים '!$B$3:$E$842,4,0)</f>
        <v>0</v>
      </c>
      <c r="P41" s="937"/>
      <c r="Q41" s="349"/>
      <c r="R41" s="293">
        <f>VLOOKUP(Q41,'משתתפים '!$B$3:$D$842,3,0)</f>
        <v>0</v>
      </c>
      <c r="S41" s="367">
        <f>VLOOKUP(Q41,'משתתפים '!$B$3:$E$842,4,0)</f>
        <v>0</v>
      </c>
    </row>
    <row r="42" spans="1:19" ht="20.100000000000001" customHeight="1">
      <c r="F42" s="920">
        <v>17</v>
      </c>
      <c r="G42" s="266"/>
      <c r="H42" s="326">
        <f>VLOOKUP(G42,'משתתפים '!$B$3:$D$842,3,0)</f>
        <v>0</v>
      </c>
      <c r="I42" s="368">
        <f>VLOOKUP(G42,'משתתפים '!$B$3:$E$842,4,0)</f>
        <v>0</v>
      </c>
      <c r="J42" s="242"/>
      <c r="K42" s="922">
        <v>9</v>
      </c>
      <c r="L42" s="345"/>
      <c r="M42" s="292">
        <f>VLOOKUP(L42,'משתתפים '!$B$3:$D$842,3,0)</f>
        <v>0</v>
      </c>
      <c r="N42" s="368">
        <f>VLOOKUP(L42,'משתתפים '!$B$3:$E$842,4,0)</f>
        <v>0</v>
      </c>
      <c r="P42" s="935">
        <v>25</v>
      </c>
      <c r="Q42" s="358"/>
      <c r="R42" s="292">
        <f>VLOOKUP(Q42,'משתתפים '!$B$3:$D$842,3,0)</f>
        <v>0</v>
      </c>
      <c r="S42" s="365">
        <f>VLOOKUP(Q42,'משתתפים '!$B$3:$E$842,4,0)</f>
        <v>0</v>
      </c>
    </row>
    <row r="43" spans="1:19" ht="20.100000000000001" customHeight="1" thickBot="1">
      <c r="F43" s="921"/>
      <c r="G43" s="275"/>
      <c r="H43" s="323">
        <f>VLOOKUP(G43,'משתתפים '!$B$3:$D$842,3,0)</f>
        <v>0</v>
      </c>
      <c r="I43" s="370">
        <f>VLOOKUP(G43,'משתתפים '!$B$3:$E$842,4,0)</f>
        <v>0</v>
      </c>
      <c r="J43" s="242"/>
      <c r="K43" s="923"/>
      <c r="L43" s="288"/>
      <c r="M43" s="294">
        <f>VLOOKUP(L43,'משתתפים '!$B$3:$D$842,3,0)</f>
        <v>0</v>
      </c>
      <c r="N43" s="369">
        <f>VLOOKUP(L43,'משתתפים '!$B$3:$E$842,4,0)</f>
        <v>0</v>
      </c>
      <c r="P43" s="936"/>
      <c r="Q43" s="353"/>
      <c r="R43" s="294">
        <f>VLOOKUP(Q43,'משתתפים '!$B$3:$D$842,3,0)</f>
        <v>0</v>
      </c>
      <c r="S43" s="366">
        <f>VLOOKUP(Q43,'משתתפים '!$B$3:$E$842,4,0)</f>
        <v>0</v>
      </c>
    </row>
    <row r="44" spans="1:19" ht="20.100000000000001" customHeight="1">
      <c r="F44" s="920">
        <v>18</v>
      </c>
      <c r="G44" s="266"/>
      <c r="H44" s="326">
        <f>VLOOKUP(G44,'משתתפים '!$B$3:$D$842,3,0)</f>
        <v>0</v>
      </c>
      <c r="I44" s="368">
        <f>VLOOKUP(G44,'משתתפים '!$B$3:$E$842,4,0)</f>
        <v>0</v>
      </c>
      <c r="K44" s="923"/>
      <c r="L44" s="758"/>
      <c r="M44" s="295">
        <f>VLOOKUP(L44,'משתתפים '!$B$3:$D$842,3,0)</f>
        <v>0</v>
      </c>
      <c r="N44" s="369">
        <f>VLOOKUP(L44,'משתתפים '!$B$3:$E$842,4,0)</f>
        <v>0</v>
      </c>
      <c r="P44" s="936"/>
      <c r="Q44" s="359"/>
      <c r="R44" s="295">
        <f>VLOOKUP(Q44,'משתתפים '!$B$3:$D$842,3,0)</f>
        <v>0</v>
      </c>
      <c r="S44" s="366">
        <f>VLOOKUP(Q44,'משתתפים '!$B$3:$E$842,4,0)</f>
        <v>0</v>
      </c>
    </row>
    <row r="45" spans="1:19" ht="20.100000000000001" customHeight="1" thickBot="1">
      <c r="F45" s="921"/>
      <c r="G45" s="275"/>
      <c r="H45" s="323">
        <f>VLOOKUP(G45,'משתתפים '!$B$3:$D$842,3,0)</f>
        <v>0</v>
      </c>
      <c r="I45" s="370">
        <f>VLOOKUP(G45,'משתתפים '!$B$3:$E$842,4,0)</f>
        <v>0</v>
      </c>
      <c r="J45" s="249"/>
      <c r="K45" s="924"/>
      <c r="L45" s="296"/>
      <c r="M45" s="293">
        <f>VLOOKUP(L45,'משתתפים '!$B$3:$D$842,3,0)</f>
        <v>0</v>
      </c>
      <c r="N45" s="370">
        <f>VLOOKUP(L45,'משתתפים '!$B$3:$E$842,4,0)</f>
        <v>0</v>
      </c>
      <c r="P45" s="937"/>
      <c r="Q45" s="349"/>
      <c r="R45" s="293">
        <f>VLOOKUP(Q45,'משתתפים '!$B$3:$D$842,3,0)</f>
        <v>0</v>
      </c>
      <c r="S45" s="367">
        <f>VLOOKUP(Q45,'משתתפים '!$B$3:$E$842,4,0)</f>
        <v>0</v>
      </c>
    </row>
    <row r="46" spans="1:19" ht="20.100000000000001" customHeight="1">
      <c r="F46" s="920">
        <v>19</v>
      </c>
      <c r="G46" s="266"/>
      <c r="H46" s="326">
        <f>VLOOKUP(G46,'משתתפים '!$B$3:$D$842,3,0)</f>
        <v>0</v>
      </c>
      <c r="I46" s="368">
        <f>VLOOKUP(G46,'משתתפים '!$B$3:$E$842,4,0)</f>
        <v>0</v>
      </c>
      <c r="K46" s="922">
        <v>10</v>
      </c>
      <c r="L46" s="270"/>
      <c r="M46" s="292">
        <f>VLOOKUP(L46,'משתתפים '!$B$3:$D$842,3,0)</f>
        <v>0</v>
      </c>
      <c r="N46" s="368">
        <f>VLOOKUP(L46,'משתתפים '!$B$3:$E$842,4,0)</f>
        <v>0</v>
      </c>
      <c r="P46" s="935">
        <v>26</v>
      </c>
      <c r="Q46" s="361"/>
      <c r="R46" s="292">
        <f>VLOOKUP(Q46,'משתתפים '!$B$3:$D$842,3,0)</f>
        <v>0</v>
      </c>
      <c r="S46" s="365">
        <f>VLOOKUP(Q46,'משתתפים '!$B$3:$E$842,4,0)</f>
        <v>0</v>
      </c>
    </row>
    <row r="47" spans="1:19" ht="20.100000000000001" customHeight="1" thickBot="1">
      <c r="F47" s="921"/>
      <c r="G47" s="275"/>
      <c r="H47" s="323">
        <f>VLOOKUP(G47,'משתתפים '!$B$3:$D$842,3,0)</f>
        <v>0</v>
      </c>
      <c r="I47" s="370">
        <f>VLOOKUP(G47,'משתתפים '!$B$3:$E$842,4,0)</f>
        <v>0</v>
      </c>
      <c r="K47" s="923"/>
      <c r="L47" s="287"/>
      <c r="M47" s="294">
        <f>VLOOKUP(L47,'משתתפים '!$B$3:$D$842,3,0)</f>
        <v>0</v>
      </c>
      <c r="N47" s="369">
        <f>VLOOKUP(L47,'משתתפים '!$B$3:$E$842,4,0)</f>
        <v>0</v>
      </c>
      <c r="P47" s="936"/>
      <c r="Q47" s="347"/>
      <c r="R47" s="294">
        <f>VLOOKUP(Q47,'משתתפים '!$B$3:$D$842,3,0)</f>
        <v>0</v>
      </c>
      <c r="S47" s="366">
        <f>VLOOKUP(Q47,'משתתפים '!$B$3:$E$842,4,0)</f>
        <v>0</v>
      </c>
    </row>
    <row r="48" spans="1:19" ht="20.100000000000001" customHeight="1">
      <c r="F48" s="920">
        <v>20</v>
      </c>
      <c r="G48" s="266"/>
      <c r="H48" s="326">
        <f>VLOOKUP(G48,'משתתפים '!$B$3:$D$842,3,0)</f>
        <v>0</v>
      </c>
      <c r="I48" s="368">
        <f>VLOOKUP(G48,'משתתפים '!$B$3:$E$842,4,0)</f>
        <v>0</v>
      </c>
      <c r="K48" s="923"/>
      <c r="L48" s="287"/>
      <c r="M48" s="295">
        <f>VLOOKUP(L48,'משתתפים '!$B$3:$D$842,3,0)</f>
        <v>0</v>
      </c>
      <c r="N48" s="369">
        <f>VLOOKUP(L48,'משתתפים '!$B$3:$E$842,4,0)</f>
        <v>0</v>
      </c>
      <c r="P48" s="936"/>
      <c r="Q48" s="347"/>
      <c r="R48" s="295">
        <f>VLOOKUP(Q48,'משתתפים '!$B$3:$D$842,3,0)</f>
        <v>0</v>
      </c>
      <c r="S48" s="366">
        <f>VLOOKUP(Q48,'משתתפים '!$B$3:$E$842,4,0)</f>
        <v>0</v>
      </c>
    </row>
    <row r="49" spans="5:19" ht="20.100000000000001" customHeight="1" thickBot="1">
      <c r="F49" s="921"/>
      <c r="G49" s="275"/>
      <c r="H49" s="323">
        <f>VLOOKUP(G49,'משתתפים '!$B$3:$D$842,3,0)</f>
        <v>0</v>
      </c>
      <c r="I49" s="370">
        <f>VLOOKUP(G49,'משתתפים '!$B$3:$E$842,4,0)</f>
        <v>0</v>
      </c>
      <c r="K49" s="924"/>
      <c r="L49" s="296"/>
      <c r="M49" s="293">
        <f>VLOOKUP(L49,'משתתפים '!$B$3:$D$842,3,0)</f>
        <v>0</v>
      </c>
      <c r="N49" s="370">
        <f>VLOOKUP(L49,'משתתפים '!$B$3:$E$842,4,0)</f>
        <v>0</v>
      </c>
      <c r="P49" s="937"/>
      <c r="Q49" s="349"/>
      <c r="R49" s="293">
        <f>VLOOKUP(Q49,'משתתפים '!$B$3:$D$842,3,0)</f>
        <v>0</v>
      </c>
      <c r="S49" s="367">
        <f>VLOOKUP(Q49,'משתתפים '!$B$3:$E$842,4,0)</f>
        <v>0</v>
      </c>
    </row>
    <row r="50" spans="5:19" ht="20.100000000000001" customHeight="1">
      <c r="F50" s="920">
        <v>21</v>
      </c>
      <c r="G50" s="266"/>
      <c r="H50" s="326">
        <f>VLOOKUP(G50,'משתתפים '!$B$3:$D$842,3,0)</f>
        <v>0</v>
      </c>
      <c r="I50" s="368">
        <f>VLOOKUP(G50,'משתתפים '!$B$3:$E$842,4,0)</f>
        <v>0</v>
      </c>
      <c r="K50" s="922">
        <v>11</v>
      </c>
      <c r="L50" s="270"/>
      <c r="M50" s="292">
        <f>VLOOKUP(L50,'משתתפים '!$B$3:$D$842,3,0)</f>
        <v>0</v>
      </c>
      <c r="N50" s="368">
        <f>VLOOKUP(L50,'משתתפים '!$B$3:$E$842,4,0)</f>
        <v>0</v>
      </c>
      <c r="P50" s="935">
        <v>27</v>
      </c>
      <c r="Q50" s="356"/>
      <c r="R50" s="292">
        <f>VLOOKUP(Q50,'משתתפים '!$B$3:$D$842,3,0)</f>
        <v>0</v>
      </c>
      <c r="S50" s="365">
        <f>VLOOKUP(Q50,'משתתפים '!$B$3:$E$842,4,0)</f>
        <v>0</v>
      </c>
    </row>
    <row r="51" spans="5:19" ht="20.100000000000001" customHeight="1" thickBot="1">
      <c r="F51" s="921"/>
      <c r="G51" s="275"/>
      <c r="H51" s="323">
        <f>VLOOKUP(G51,'משתתפים '!$B$3:$D$842,3,0)</f>
        <v>0</v>
      </c>
      <c r="I51" s="370">
        <f>VLOOKUP(G51,'משתתפים '!$B$3:$E$842,4,0)</f>
        <v>0</v>
      </c>
      <c r="K51" s="923"/>
      <c r="L51" s="288"/>
      <c r="M51" s="294">
        <f>VLOOKUP(L51,'משתתפים '!$B$3:$D$842,3,0)</f>
        <v>0</v>
      </c>
      <c r="N51" s="369">
        <f>VLOOKUP(L51,'משתתפים '!$B$3:$E$842,4,0)</f>
        <v>0</v>
      </c>
      <c r="P51" s="936"/>
      <c r="Q51" s="357"/>
      <c r="R51" s="294">
        <f>VLOOKUP(Q51,'משתתפים '!$B$3:$D$842,3,0)</f>
        <v>0</v>
      </c>
      <c r="S51" s="366">
        <f>VLOOKUP(Q51,'משתתפים '!$B$3:$E$842,4,0)</f>
        <v>0</v>
      </c>
    </row>
    <row r="52" spans="5:19" ht="20.100000000000001" customHeight="1">
      <c r="F52" s="920">
        <v>22</v>
      </c>
      <c r="G52" s="266"/>
      <c r="H52" s="326">
        <f>VLOOKUP(G52,'משתתפים '!$B$3:$D$842,3,0)</f>
        <v>0</v>
      </c>
      <c r="I52" s="368">
        <f>VLOOKUP(G52,'משתתפים '!$B$3:$E$842,4,0)</f>
        <v>0</v>
      </c>
      <c r="K52" s="923"/>
      <c r="L52" s="288"/>
      <c r="M52" s="295">
        <f>VLOOKUP(L52,'משתתפים '!$B$3:$D$842,3,0)</f>
        <v>0</v>
      </c>
      <c r="N52" s="369">
        <f>VLOOKUP(L52,'משתתפים '!$B$3:$E$842,4,0)</f>
        <v>0</v>
      </c>
      <c r="P52" s="936"/>
      <c r="Q52" s="360"/>
      <c r="R52" s="295">
        <f>VLOOKUP(Q52,'משתתפים '!$B$3:$D$842,3,0)</f>
        <v>0</v>
      </c>
      <c r="S52" s="366">
        <f>VLOOKUP(Q52,'משתתפים '!$B$3:$E$842,4,0)</f>
        <v>0</v>
      </c>
    </row>
    <row r="53" spans="5:19" ht="20.100000000000001" customHeight="1" thickBot="1">
      <c r="F53" s="921"/>
      <c r="G53" s="275"/>
      <c r="H53" s="323">
        <f>VLOOKUP(G53,'משתתפים '!$B$3:$D$842,3,0)</f>
        <v>0</v>
      </c>
      <c r="I53" s="370">
        <f>VLOOKUP(G53,'משתתפים '!$B$3:$E$842,4,0)</f>
        <v>0</v>
      </c>
      <c r="K53" s="924"/>
      <c r="L53" s="299"/>
      <c r="M53" s="293">
        <f>VLOOKUP(L53,'משתתפים '!$B$3:$D$842,3,0)</f>
        <v>0</v>
      </c>
      <c r="N53" s="370">
        <f>VLOOKUP(L53,'משתתפים '!$B$3:$E$842,4,0)</f>
        <v>0</v>
      </c>
      <c r="P53" s="937"/>
      <c r="Q53" s="349"/>
      <c r="R53" s="293">
        <f>VLOOKUP(Q53,'משתתפים '!$B$3:$D$842,3,0)</f>
        <v>0</v>
      </c>
      <c r="S53" s="367">
        <f>VLOOKUP(Q53,'משתתפים '!$B$3:$E$842,4,0)</f>
        <v>0</v>
      </c>
    </row>
    <row r="54" spans="5:19" ht="20.100000000000001" customHeight="1">
      <c r="F54" s="920">
        <v>23</v>
      </c>
      <c r="G54" s="266"/>
      <c r="H54" s="326">
        <f>VLOOKUP(G54,'משתתפים '!$B$3:$D$842,3,0)</f>
        <v>0</v>
      </c>
      <c r="I54" s="368">
        <f>VLOOKUP(G54,'משתתפים '!$B$3:$E$842,4,0)</f>
        <v>0</v>
      </c>
      <c r="K54" s="922">
        <v>12</v>
      </c>
      <c r="L54" s="270"/>
      <c r="M54" s="292">
        <f>VLOOKUP(L54,'משתתפים '!$B$3:$D$842,3,0)</f>
        <v>0</v>
      </c>
      <c r="N54" s="368">
        <f>VLOOKUP(L54,'משתתפים '!$B$3:$E$842,4,0)</f>
        <v>0</v>
      </c>
      <c r="P54" s="935">
        <v>28</v>
      </c>
      <c r="Q54" s="346"/>
      <c r="R54" s="292">
        <f>VLOOKUP(Q54,'משתתפים '!$B$3:$D$842,3,0)</f>
        <v>0</v>
      </c>
      <c r="S54" s="365">
        <f>VLOOKUP(Q54,'משתתפים '!$B$3:$E$842,4,0)</f>
        <v>0</v>
      </c>
    </row>
    <row r="55" spans="5:19" ht="20.100000000000001" customHeight="1" thickBot="1">
      <c r="E55" s="250"/>
      <c r="F55" s="921"/>
      <c r="G55" s="275"/>
      <c r="H55" s="323">
        <f>VLOOKUP(G55,'משתתפים '!$B$3:$D$842,3,0)</f>
        <v>0</v>
      </c>
      <c r="I55" s="370">
        <f>VLOOKUP(G55,'משתתפים '!$B$3:$E$842,4,0)</f>
        <v>0</v>
      </c>
      <c r="K55" s="923"/>
      <c r="L55" s="288"/>
      <c r="M55" s="294">
        <f>VLOOKUP(L55,'משתתפים '!$B$3:$D$842,3,0)</f>
        <v>0</v>
      </c>
      <c r="N55" s="369">
        <f>VLOOKUP(L55,'משתתפים '!$B$3:$E$842,4,0)</f>
        <v>0</v>
      </c>
      <c r="P55" s="936"/>
      <c r="Q55" s="353"/>
      <c r="R55" s="294">
        <f>VLOOKUP(Q55,'משתתפים '!$B$3:$D$842,3,0)</f>
        <v>0</v>
      </c>
      <c r="S55" s="366">
        <f>VLOOKUP(Q55,'משתתפים '!$B$3:$E$842,4,0)</f>
        <v>0</v>
      </c>
    </row>
    <row r="56" spans="5:19" ht="20.100000000000001" customHeight="1">
      <c r="F56" s="920">
        <v>24</v>
      </c>
      <c r="G56" s="266"/>
      <c r="H56" s="326">
        <f>VLOOKUP(G56,'משתתפים '!$B$3:$D$842,3,0)</f>
        <v>0</v>
      </c>
      <c r="I56" s="368">
        <f>VLOOKUP(G56,'משתתפים '!$B$3:$E$842,4,0)</f>
        <v>0</v>
      </c>
      <c r="K56" s="923"/>
      <c r="L56" s="288"/>
      <c r="M56" s="295">
        <f>VLOOKUP(L56,'משתתפים '!$B$3:$D$842,3,0)</f>
        <v>0</v>
      </c>
      <c r="N56" s="369">
        <f>VLOOKUP(L56,'משתתפים '!$B$3:$E$842,4,0)</f>
        <v>0</v>
      </c>
      <c r="P56" s="936"/>
      <c r="Q56" s="354"/>
      <c r="R56" s="295">
        <f>VLOOKUP(Q56,'משתתפים '!$B$3:$D$842,3,0)</f>
        <v>0</v>
      </c>
      <c r="S56" s="366">
        <f>VLOOKUP(Q56,'משתתפים '!$B$3:$E$842,4,0)</f>
        <v>0</v>
      </c>
    </row>
    <row r="57" spans="5:19" ht="20.100000000000001" customHeight="1" thickBot="1">
      <c r="E57" s="250"/>
      <c r="F57" s="921"/>
      <c r="G57" s="276"/>
      <c r="H57" s="323">
        <f>VLOOKUP(G57,'משתתפים '!$B$3:$D$842,3,0)</f>
        <v>0</v>
      </c>
      <c r="I57" s="370">
        <f>VLOOKUP(G57,'משתתפים '!$B$3:$E$842,4,0)</f>
        <v>0</v>
      </c>
      <c r="K57" s="924"/>
      <c r="L57" s="296"/>
      <c r="M57" s="293">
        <f>VLOOKUP(L57,'משתתפים '!$B$3:$D$842,3,0)</f>
        <v>0</v>
      </c>
      <c r="N57" s="370">
        <f>VLOOKUP(L57,'משתתפים '!$B$3:$E$842,4,0)</f>
        <v>0</v>
      </c>
      <c r="P57" s="937"/>
      <c r="Q57" s="349"/>
      <c r="R57" s="293">
        <f>VLOOKUP(Q57,'משתתפים '!$B$3:$D$842,3,0)</f>
        <v>0</v>
      </c>
      <c r="S57" s="367">
        <f>VLOOKUP(Q57,'משתתפים '!$B$3:$E$842,4,0)</f>
        <v>0</v>
      </c>
    </row>
    <row r="58" spans="5:19" ht="20.100000000000001" customHeight="1">
      <c r="E58" s="250"/>
      <c r="F58" s="920">
        <v>25</v>
      </c>
      <c r="G58" s="266"/>
      <c r="H58" s="326">
        <f>VLOOKUP(G58,'משתתפים '!$B$3:$D$842,3,0)</f>
        <v>0</v>
      </c>
      <c r="I58" s="368">
        <f>VLOOKUP(G58,'משתתפים '!$B$3:$E$842,4,0)</f>
        <v>0</v>
      </c>
      <c r="K58" s="922">
        <v>13</v>
      </c>
      <c r="L58" s="270"/>
      <c r="M58" s="292">
        <f>VLOOKUP(L58,'משתתפים '!$B$3:$D$842,3,0)</f>
        <v>0</v>
      </c>
      <c r="N58" s="368">
        <f>VLOOKUP(L58,'משתתפים '!$B$3:$E$842,4,0)</f>
        <v>0</v>
      </c>
      <c r="P58" s="935">
        <v>29</v>
      </c>
      <c r="Q58" s="356"/>
      <c r="R58" s="292">
        <f>VLOOKUP(Q58,'משתתפים '!$B$3:$D$842,3,0)</f>
        <v>0</v>
      </c>
      <c r="S58" s="365">
        <f>VLOOKUP(Q58,'משתתפים '!$B$3:$E$842,4,0)</f>
        <v>0</v>
      </c>
    </row>
    <row r="59" spans="5:19" ht="20.100000000000001" customHeight="1" thickBot="1">
      <c r="F59" s="921"/>
      <c r="G59" s="275"/>
      <c r="H59" s="323">
        <f>VLOOKUP(G59,'משתתפים '!$B$3:$D$842,3,0)</f>
        <v>0</v>
      </c>
      <c r="I59" s="370">
        <f>VLOOKUP(G59,'משתתפים '!$B$3:$E$842,4,0)</f>
        <v>0</v>
      </c>
      <c r="K59" s="923"/>
      <c r="L59" s="288"/>
      <c r="M59" s="294">
        <f>VLOOKUP(L59,'משתתפים '!$B$3:$D$842,3,0)</f>
        <v>0</v>
      </c>
      <c r="N59" s="369">
        <f>VLOOKUP(L59,'משתתפים '!$B$3:$E$842,4,0)</f>
        <v>0</v>
      </c>
      <c r="P59" s="936"/>
      <c r="Q59" s="357"/>
      <c r="R59" s="294">
        <f>VLOOKUP(Q59,'משתתפים '!$B$3:$D$842,3,0)</f>
        <v>0</v>
      </c>
      <c r="S59" s="366">
        <f>VLOOKUP(Q59,'משתתפים '!$B$3:$E$842,4,0)</f>
        <v>0</v>
      </c>
    </row>
    <row r="60" spans="5:19" ht="20.100000000000001" customHeight="1">
      <c r="F60" s="920">
        <v>26</v>
      </c>
      <c r="G60" s="266"/>
      <c r="H60" s="326">
        <f>VLOOKUP(G60,'משתתפים '!$B$3:$D$842,3,0)</f>
        <v>0</v>
      </c>
      <c r="I60" s="368">
        <f>VLOOKUP(G60,'משתתפים '!$B$3:$E$842,4,0)</f>
        <v>0</v>
      </c>
      <c r="K60" s="923"/>
      <c r="L60" s="288"/>
      <c r="M60" s="295">
        <f>VLOOKUP(L60,'משתתפים '!$B$3:$D$842,3,0)</f>
        <v>0</v>
      </c>
      <c r="N60" s="369">
        <f>VLOOKUP(L60,'משתתפים '!$B$3:$E$842,4,0)</f>
        <v>0</v>
      </c>
      <c r="P60" s="936"/>
      <c r="Q60" s="359"/>
      <c r="R60" s="295">
        <f>VLOOKUP(Q60,'משתתפים '!$B$3:$D$842,3,0)</f>
        <v>0</v>
      </c>
      <c r="S60" s="366">
        <f>VLOOKUP(Q60,'משתתפים '!$B$3:$E$842,4,0)</f>
        <v>0</v>
      </c>
    </row>
    <row r="61" spans="5:19" ht="20.100000000000001" customHeight="1" thickBot="1">
      <c r="F61" s="921"/>
      <c r="G61" s="275"/>
      <c r="H61" s="323">
        <f>VLOOKUP(G61,'משתתפים '!$B$3:$D$842,3,0)</f>
        <v>0</v>
      </c>
      <c r="I61" s="370">
        <f>VLOOKUP(G61,'משתתפים '!$B$3:$E$842,4,0)</f>
        <v>0</v>
      </c>
      <c r="K61" s="924"/>
      <c r="L61" s="296"/>
      <c r="M61" s="293">
        <f>VLOOKUP(L61,'משתתפים '!$B$3:$D$842,3,0)</f>
        <v>0</v>
      </c>
      <c r="N61" s="370">
        <f>VLOOKUP(L61,'משתתפים '!$B$3:$E$842,4,0)</f>
        <v>0</v>
      </c>
      <c r="P61" s="937"/>
      <c r="Q61" s="349"/>
      <c r="R61" s="293">
        <f>VLOOKUP(Q61,'משתתפים '!$B$3:$D$842,3,0)</f>
        <v>0</v>
      </c>
      <c r="S61" s="367">
        <f>VLOOKUP(Q61,'משתתפים '!$B$3:$E$842,4,0)</f>
        <v>0</v>
      </c>
    </row>
    <row r="62" spans="5:19" ht="20.100000000000001" customHeight="1">
      <c r="F62" s="920">
        <v>27</v>
      </c>
      <c r="G62" s="266"/>
      <c r="H62" s="326">
        <f>VLOOKUP(G62,'משתתפים '!$B$3:$D$842,3,0)</f>
        <v>0</v>
      </c>
      <c r="I62" s="368">
        <f>VLOOKUP(G62,'משתתפים '!$B$3:$E$842,4,0)</f>
        <v>0</v>
      </c>
      <c r="K62" s="922">
        <v>14</v>
      </c>
      <c r="L62" s="270"/>
      <c r="M62" s="292">
        <f>VLOOKUP(L62,'משתתפים '!$B$3:$D$842,3,0)</f>
        <v>0</v>
      </c>
      <c r="N62" s="368">
        <f>VLOOKUP(L62,'משתתפים '!$B$3:$E$842,4,0)</f>
        <v>0</v>
      </c>
      <c r="P62" s="935">
        <v>30</v>
      </c>
      <c r="Q62" s="350"/>
      <c r="R62" s="292">
        <f>VLOOKUP(Q62,'משתתפים '!$B$3:$D$842,3,0)</f>
        <v>0</v>
      </c>
      <c r="S62" s="365">
        <f>VLOOKUP(Q62,'משתתפים '!$B$3:$E$842,4,0)</f>
        <v>0</v>
      </c>
    </row>
    <row r="63" spans="5:19" ht="20.100000000000001" customHeight="1" thickBot="1">
      <c r="F63" s="921"/>
      <c r="G63" s="275"/>
      <c r="H63" s="323">
        <f>VLOOKUP(G63,'משתתפים '!$B$3:$D$842,3,0)</f>
        <v>0</v>
      </c>
      <c r="I63" s="370">
        <f>VLOOKUP(G63,'משתתפים '!$B$3:$E$842,4,0)</f>
        <v>0</v>
      </c>
      <c r="K63" s="923"/>
      <c r="L63" s="288"/>
      <c r="M63" s="294">
        <f>VLOOKUP(L63,'משתתפים '!$B$3:$D$842,3,0)</f>
        <v>0</v>
      </c>
      <c r="N63" s="369">
        <f>VLOOKUP(L63,'משתתפים '!$B$3:$E$842,4,0)</f>
        <v>0</v>
      </c>
      <c r="P63" s="936"/>
      <c r="Q63" s="362"/>
      <c r="R63" s="294">
        <f>VLOOKUP(Q63,'משתתפים '!$B$3:$D$842,3,0)</f>
        <v>0</v>
      </c>
      <c r="S63" s="366">
        <f>VLOOKUP(Q63,'משתתפים '!$B$3:$E$842,4,0)</f>
        <v>0</v>
      </c>
    </row>
    <row r="64" spans="5:19" ht="20.100000000000001" customHeight="1">
      <c r="F64" s="920">
        <v>28</v>
      </c>
      <c r="G64" s="266"/>
      <c r="H64" s="326">
        <f>VLOOKUP(G64,'משתתפים '!$B$3:$D$842,3,0)</f>
        <v>0</v>
      </c>
      <c r="I64" s="368">
        <f>VLOOKUP(G64,'משתתפים '!$B$3:$E$842,4,0)</f>
        <v>0</v>
      </c>
      <c r="K64" s="923"/>
      <c r="L64" s="288"/>
      <c r="M64" s="295">
        <f>VLOOKUP(L64,'משתתפים '!$B$3:$D$842,3,0)</f>
        <v>0</v>
      </c>
      <c r="N64" s="369">
        <f>VLOOKUP(L64,'משתתפים '!$B$3:$E$842,4,0)</f>
        <v>0</v>
      </c>
      <c r="P64" s="936"/>
      <c r="Q64" s="348"/>
      <c r="R64" s="295">
        <f>VLOOKUP(Q64,'משתתפים '!$B$3:$D$842,3,0)</f>
        <v>0</v>
      </c>
      <c r="S64" s="366">
        <f>VLOOKUP(Q64,'משתתפים '!$B$3:$E$842,4,0)</f>
        <v>0</v>
      </c>
    </row>
    <row r="65" spans="6:19" ht="20.100000000000001" customHeight="1" thickBot="1">
      <c r="F65" s="921"/>
      <c r="G65" s="275"/>
      <c r="H65" s="323">
        <f>VLOOKUP(G65,'משתתפים '!$B$3:$D$842,3,0)</f>
        <v>0</v>
      </c>
      <c r="I65" s="370">
        <f>VLOOKUP(G65,'משתתפים '!$B$3:$E$842,4,0)</f>
        <v>0</v>
      </c>
      <c r="K65" s="924"/>
      <c r="L65" s="299"/>
      <c r="M65" s="293">
        <f>VLOOKUP(L65,'משתתפים '!$B$3:$D$842,3,0)</f>
        <v>0</v>
      </c>
      <c r="N65" s="370">
        <f>VLOOKUP(L65,'משתתפים '!$B$3:$E$842,4,0)</f>
        <v>0</v>
      </c>
      <c r="P65" s="937"/>
      <c r="Q65" s="349"/>
      <c r="R65" s="293">
        <f>VLOOKUP(Q65,'משתתפים '!$B$3:$D$842,3,0)</f>
        <v>0</v>
      </c>
      <c r="S65" s="367">
        <f>VLOOKUP(Q65,'משתתפים '!$B$3:$E$842,4,0)</f>
        <v>0</v>
      </c>
    </row>
    <row r="66" spans="6:19" ht="20.100000000000001" customHeight="1">
      <c r="F66" s="920">
        <v>29</v>
      </c>
      <c r="G66" s="266"/>
      <c r="H66" s="326">
        <f>VLOOKUP(G66,'משתתפים '!$B$3:$D$842,3,0)</f>
        <v>0</v>
      </c>
      <c r="I66" s="368">
        <f>VLOOKUP(G66,'משתתפים '!$B$3:$E$842,4,0)</f>
        <v>0</v>
      </c>
      <c r="K66" s="922">
        <v>15</v>
      </c>
      <c r="L66" s="291"/>
      <c r="M66" s="292">
        <f>VLOOKUP(L66,'משתתפים '!$B$3:$D$842,3,0)</f>
        <v>0</v>
      </c>
      <c r="N66" s="368">
        <f>VLOOKUP(L66,'משתתפים '!$B$3:$E$842,4,0)</f>
        <v>0</v>
      </c>
      <c r="P66" s="935">
        <v>31</v>
      </c>
      <c r="Q66" s="358"/>
      <c r="R66" s="292">
        <f>VLOOKUP(Q66,'משתתפים '!$B$3:$D$842,3,0)</f>
        <v>0</v>
      </c>
      <c r="S66" s="365">
        <f>VLOOKUP(Q66,'משתתפים '!$B$3:$E$842,4,0)</f>
        <v>0</v>
      </c>
    </row>
    <row r="67" spans="6:19" ht="20.100000000000001" customHeight="1" thickBot="1">
      <c r="F67" s="921"/>
      <c r="G67" s="275"/>
      <c r="H67" s="323">
        <f>VLOOKUP(G67,'משתתפים '!$B$3:$D$842,3,0)</f>
        <v>0</v>
      </c>
      <c r="I67" s="370">
        <f>VLOOKUP(G67,'משתתפים '!$B$3:$E$842,4,0)</f>
        <v>0</v>
      </c>
      <c r="K67" s="923"/>
      <c r="L67" s="288"/>
      <c r="M67" s="294">
        <f>VLOOKUP(L67,'משתתפים '!$B$3:$D$842,3,0)</f>
        <v>0</v>
      </c>
      <c r="N67" s="369">
        <f>VLOOKUP(L67,'משתתפים '!$B$3:$E$842,4,0)</f>
        <v>0</v>
      </c>
      <c r="P67" s="936"/>
      <c r="Q67" s="363"/>
      <c r="R67" s="294">
        <f>VLOOKUP(Q67,'משתתפים '!$B$3:$D$842,3,0)</f>
        <v>0</v>
      </c>
      <c r="S67" s="366">
        <f>VLOOKUP(Q67,'משתתפים '!$B$3:$E$842,4,0)</f>
        <v>0</v>
      </c>
    </row>
    <row r="68" spans="6:19" ht="20.100000000000001" customHeight="1">
      <c r="F68" s="920">
        <v>30</v>
      </c>
      <c r="G68" s="266"/>
      <c r="H68" s="326">
        <f>VLOOKUP(G68,'משתתפים '!$B$3:$D$842,3,0)</f>
        <v>0</v>
      </c>
      <c r="I68" s="368">
        <f>VLOOKUP(G68,'משתתפים '!$B$3:$E$842,4,0)</f>
        <v>0</v>
      </c>
      <c r="K68" s="923"/>
      <c r="L68" s="286"/>
      <c r="M68" s="295">
        <f>VLOOKUP(L68,'משתתפים '!$B$3:$D$842,3,0)</f>
        <v>0</v>
      </c>
      <c r="N68" s="369">
        <f>VLOOKUP(L68,'משתתפים '!$B$3:$E$842,4,0)</f>
        <v>0</v>
      </c>
      <c r="P68" s="936"/>
      <c r="Q68" s="362"/>
      <c r="R68" s="295">
        <f>VLOOKUP(Q68,'משתתפים '!$B$3:$D$842,3,0)</f>
        <v>0</v>
      </c>
      <c r="S68" s="366">
        <f>VLOOKUP(Q68,'משתתפים '!$B$3:$E$842,4,0)</f>
        <v>0</v>
      </c>
    </row>
    <row r="69" spans="6:19" ht="20.100000000000001" customHeight="1" thickBot="1">
      <c r="F69" s="921"/>
      <c r="G69" s="275"/>
      <c r="H69" s="323">
        <f>VLOOKUP(G69,'משתתפים '!$B$3:$D$842,3,0)</f>
        <v>0</v>
      </c>
      <c r="I69" s="370">
        <f>VLOOKUP(G69,'משתתפים '!$B$3:$E$842,4,0)</f>
        <v>0</v>
      </c>
      <c r="K69" s="924"/>
      <c r="L69" s="299"/>
      <c r="M69" s="293">
        <f>VLOOKUP(L69,'משתתפים '!$B$3:$D$842,3,0)</f>
        <v>0</v>
      </c>
      <c r="N69" s="370">
        <f>VLOOKUP(L69,'משתתפים '!$B$3:$E$842,4,0)</f>
        <v>0</v>
      </c>
      <c r="P69" s="937"/>
      <c r="Q69" s="349"/>
      <c r="R69" s="293">
        <f>VLOOKUP(Q69,'משתתפים '!$B$3:$D$842,3,0)</f>
        <v>0</v>
      </c>
      <c r="S69" s="367">
        <f>VLOOKUP(Q69,'משתתפים '!$B$3:$E$842,4,0)</f>
        <v>0</v>
      </c>
    </row>
    <row r="70" spans="6:19" ht="20.100000000000001" customHeight="1">
      <c r="F70" s="920">
        <v>31</v>
      </c>
      <c r="G70" s="266"/>
      <c r="H70" s="326">
        <f>VLOOKUP(G70,'משתתפים '!$B$3:$D$842,3,0)</f>
        <v>0</v>
      </c>
      <c r="I70" s="368">
        <f>VLOOKUP(G70,'משתתפים '!$B$3:$E$842,4,0)</f>
        <v>0</v>
      </c>
      <c r="K70" s="922">
        <v>16</v>
      </c>
      <c r="L70" s="270"/>
      <c r="M70" s="292">
        <f>VLOOKUP(L70,'משתתפים '!$B$3:$D$842,3,0)</f>
        <v>0</v>
      </c>
      <c r="N70" s="368">
        <f>VLOOKUP(L70,'משתתפים '!$B$3:$E$842,4,0)</f>
        <v>0</v>
      </c>
      <c r="P70" s="935">
        <v>32</v>
      </c>
      <c r="Q70" s="364"/>
      <c r="R70" s="292">
        <f>VLOOKUP(Q70,'משתתפים '!$B$3:$D$842,3,0)</f>
        <v>0</v>
      </c>
      <c r="S70" s="365">
        <f>VLOOKUP(Q70,'משתתפים '!$B$3:$E$842,4,0)</f>
        <v>0</v>
      </c>
    </row>
    <row r="71" spans="6:19" ht="20.100000000000001" customHeight="1" thickBot="1">
      <c r="F71" s="921"/>
      <c r="G71" s="275"/>
      <c r="H71" s="323">
        <f>VLOOKUP(G71,'משתתפים '!$B$3:$D$842,3,0)</f>
        <v>0</v>
      </c>
      <c r="I71" s="370">
        <f>VLOOKUP(G71,'משתתפים '!$B$3:$E$842,4,0)</f>
        <v>0</v>
      </c>
      <c r="K71" s="923"/>
      <c r="L71" s="288"/>
      <c r="M71" s="294">
        <f>VLOOKUP(L71,'משתתפים '!$B$3:$D$842,3,0)</f>
        <v>0</v>
      </c>
      <c r="N71" s="369">
        <f>VLOOKUP(L71,'משתתפים '!$B$3:$E$842,4,0)</f>
        <v>0</v>
      </c>
      <c r="P71" s="936"/>
      <c r="Q71" s="348"/>
      <c r="R71" s="294">
        <f>VLOOKUP(Q71,'משתתפים '!$B$3:$D$842,3,0)</f>
        <v>0</v>
      </c>
      <c r="S71" s="366">
        <f>VLOOKUP(Q71,'משתתפים '!$B$3:$E$842,4,0)</f>
        <v>0</v>
      </c>
    </row>
    <row r="72" spans="6:19" ht="20.100000000000001" customHeight="1">
      <c r="F72" s="920">
        <v>32</v>
      </c>
      <c r="G72" s="266"/>
      <c r="H72" s="326">
        <f>VLOOKUP(G72,'משתתפים '!$B$3:$D$842,3,0)</f>
        <v>0</v>
      </c>
      <c r="I72" s="368">
        <f>VLOOKUP(G72,'משתתפים '!$B$3:$E$842,4,0)</f>
        <v>0</v>
      </c>
      <c r="K72" s="923"/>
      <c r="L72" s="288"/>
      <c r="M72" s="295">
        <f>VLOOKUP(L72,'משתתפים '!$B$3:$D$842,3,0)</f>
        <v>0</v>
      </c>
      <c r="N72" s="369">
        <f>VLOOKUP(L72,'משתתפים '!$B$3:$E$842,4,0)</f>
        <v>0</v>
      </c>
      <c r="P72" s="936"/>
      <c r="Q72" s="354"/>
      <c r="R72" s="295">
        <f>VLOOKUP(Q72,'משתתפים '!$B$3:$D$842,3,0)</f>
        <v>0</v>
      </c>
      <c r="S72" s="366">
        <f>VLOOKUP(Q72,'משתתפים '!$B$3:$E$842,4,0)</f>
        <v>0</v>
      </c>
    </row>
    <row r="73" spans="6:19" ht="20.100000000000001" customHeight="1" thickBot="1">
      <c r="F73" s="921"/>
      <c r="G73" s="275"/>
      <c r="H73" s="323">
        <f>VLOOKUP(G73,'משתתפים '!$B$3:$D$842,3,0)</f>
        <v>0</v>
      </c>
      <c r="I73" s="370">
        <f>VLOOKUP(G73,'משתתפים '!$B$3:$E$842,4,0)</f>
        <v>0</v>
      </c>
      <c r="K73" s="924"/>
      <c r="L73" s="296"/>
      <c r="M73" s="293">
        <f>VLOOKUP(L73,'משתתפים '!$B$3:$D$842,3,0)</f>
        <v>0</v>
      </c>
      <c r="N73" s="370">
        <f>VLOOKUP(L73,'משתתפים '!$B$3:$E$842,4,0)</f>
        <v>0</v>
      </c>
      <c r="P73" s="937"/>
      <c r="Q73" s="349"/>
      <c r="R73" s="293">
        <f>VLOOKUP(Q73,'משתתפים '!$B$3:$D$842,3,0)</f>
        <v>0</v>
      </c>
      <c r="S73" s="367">
        <f>VLOOKUP(Q73,'משתתפים '!$B$3:$E$842,4,0)</f>
        <v>0</v>
      </c>
    </row>
  </sheetData>
  <sheetProtection selectLockedCells="1"/>
  <mergeCells count="70">
    <mergeCell ref="A8:C8"/>
    <mergeCell ref="A1:M1"/>
    <mergeCell ref="F4:H4"/>
    <mergeCell ref="F5:H5"/>
    <mergeCell ref="L5:M5"/>
    <mergeCell ref="F7:H7"/>
    <mergeCell ref="F10:F11"/>
    <mergeCell ref="K10:K13"/>
    <mergeCell ref="P10:P13"/>
    <mergeCell ref="F12:F13"/>
    <mergeCell ref="F14:F15"/>
    <mergeCell ref="K14:K17"/>
    <mergeCell ref="P14:P17"/>
    <mergeCell ref="F16:F17"/>
    <mergeCell ref="F18:F19"/>
    <mergeCell ref="K18:K21"/>
    <mergeCell ref="P18:P21"/>
    <mergeCell ref="F20:F21"/>
    <mergeCell ref="F22:F23"/>
    <mergeCell ref="K22:K25"/>
    <mergeCell ref="P22:P25"/>
    <mergeCell ref="F24:F25"/>
    <mergeCell ref="F26:F27"/>
    <mergeCell ref="K26:K29"/>
    <mergeCell ref="P26:P29"/>
    <mergeCell ref="F28:F29"/>
    <mergeCell ref="F30:F31"/>
    <mergeCell ref="K30:K33"/>
    <mergeCell ref="P30:P33"/>
    <mergeCell ref="F32:F33"/>
    <mergeCell ref="F34:F35"/>
    <mergeCell ref="K34:K37"/>
    <mergeCell ref="P34:P37"/>
    <mergeCell ref="F36:F37"/>
    <mergeCell ref="F38:F39"/>
    <mergeCell ref="K38:K41"/>
    <mergeCell ref="P38:P41"/>
    <mergeCell ref="F40:F41"/>
    <mergeCell ref="F42:F43"/>
    <mergeCell ref="K42:K45"/>
    <mergeCell ref="P42:P45"/>
    <mergeCell ref="F44:F45"/>
    <mergeCell ref="F46:F47"/>
    <mergeCell ref="K46:K49"/>
    <mergeCell ref="P46:P49"/>
    <mergeCell ref="F48:F49"/>
    <mergeCell ref="F50:F51"/>
    <mergeCell ref="K50:K53"/>
    <mergeCell ref="P50:P53"/>
    <mergeCell ref="F52:F53"/>
    <mergeCell ref="F54:F55"/>
    <mergeCell ref="K54:K57"/>
    <mergeCell ref="P54:P57"/>
    <mergeCell ref="F56:F57"/>
    <mergeCell ref="F58:F59"/>
    <mergeCell ref="K58:K61"/>
    <mergeCell ref="P58:P61"/>
    <mergeCell ref="F60:F61"/>
    <mergeCell ref="F62:F63"/>
    <mergeCell ref="K62:K65"/>
    <mergeCell ref="P62:P65"/>
    <mergeCell ref="F64:F65"/>
    <mergeCell ref="F66:F67"/>
    <mergeCell ref="K66:K69"/>
    <mergeCell ref="P66:P69"/>
    <mergeCell ref="F68:F69"/>
    <mergeCell ref="F70:F71"/>
    <mergeCell ref="K70:K73"/>
    <mergeCell ref="P70:P73"/>
    <mergeCell ref="F72:F73"/>
  </mergeCells>
  <conditionalFormatting sqref="I5:J5">
    <cfRule type="expression" dxfId="187" priority="66">
      <formula>$I$5="שלשות"</formula>
    </cfRule>
    <cfRule type="expression" dxfId="186" priority="67">
      <formula>$I$5="יחידים"</formula>
    </cfRule>
    <cfRule type="expression" dxfId="185" priority="68">
      <formula>$I$5="זוגות"</formula>
    </cfRule>
  </conditionalFormatting>
  <conditionalFormatting sqref="F10 F18 F20 F22 F24 F26 F28 F30 F32 F34 F36 F38 F40 F42 F44 F46 F48 F50 F52 F54 F56 F58 F60 F62 F64 F66 F68 F70 F72 F12 F16 F14">
    <cfRule type="expression" dxfId="184" priority="64">
      <formula>if+$I$5=יחידים</formula>
    </cfRule>
  </conditionalFormatting>
  <conditionalFormatting sqref="F10">
    <cfRule type="expression" dxfId="183" priority="63">
      <formula>if+$I$5=יחידים</formula>
    </cfRule>
  </conditionalFormatting>
  <conditionalFormatting sqref="F10">
    <cfRule type="expression" dxfId="182" priority="61">
      <formula>if+$I$5=יחידים</formula>
    </cfRule>
  </conditionalFormatting>
  <conditionalFormatting sqref="F10">
    <cfRule type="expression" dxfId="181" priority="60">
      <formula>if+$I$5=יחידים</formula>
    </cfRule>
  </conditionalFormatting>
  <conditionalFormatting sqref="F10">
    <cfRule type="expression" dxfId="180" priority="62">
      <formula>if+$I$5=יחידים</formula>
    </cfRule>
  </conditionalFormatting>
  <conditionalFormatting sqref="F10">
    <cfRule type="expression" dxfId="179" priority="59">
      <formula>if+$I$5=יחידים</formula>
    </cfRule>
  </conditionalFormatting>
  <conditionalFormatting sqref="A10:A41">
    <cfRule type="expression" dxfId="178" priority="58">
      <formula>$I$5="יחידים"</formula>
    </cfRule>
  </conditionalFormatting>
  <conditionalFormatting sqref="F10 F72 F70 F68 F66 F64 F62 F60 F58 F56 F54 F52 F50 F48 F46 F44 F42 F40 F38 F36 F34 F32 F30 F28 F26 F24 F22 F20 F18 F12 F16 F14">
    <cfRule type="expression" dxfId="177" priority="57">
      <formula>$I$5= "זוגות"</formula>
    </cfRule>
  </conditionalFormatting>
  <conditionalFormatting sqref="K10:K73">
    <cfRule type="expression" dxfId="176" priority="56">
      <formula>$I$5="שלשות"</formula>
    </cfRule>
  </conditionalFormatting>
  <conditionalFormatting sqref="K10:K73">
    <cfRule type="expression" dxfId="175" priority="65">
      <formula>#REF!="שלשות"</formula>
    </cfRule>
  </conditionalFormatting>
  <conditionalFormatting sqref="L10:L13">
    <cfRule type="duplicateValues" dxfId="174" priority="55"/>
  </conditionalFormatting>
  <conditionalFormatting sqref="L24">
    <cfRule type="duplicateValues" dxfId="173" priority="54"/>
  </conditionalFormatting>
  <conditionalFormatting sqref="L26">
    <cfRule type="duplicateValues" dxfId="172" priority="53"/>
  </conditionalFormatting>
  <conditionalFormatting sqref="L34:L36">
    <cfRule type="duplicateValues" dxfId="171" priority="52"/>
  </conditionalFormatting>
  <conditionalFormatting sqref="L38:L40">
    <cfRule type="duplicateValues" dxfId="170" priority="51"/>
  </conditionalFormatting>
  <conditionalFormatting sqref="L38:L40">
    <cfRule type="duplicateValues" dxfId="169" priority="50"/>
  </conditionalFormatting>
  <conditionalFormatting sqref="L43">
    <cfRule type="duplicateValues" dxfId="168" priority="49"/>
  </conditionalFormatting>
  <conditionalFormatting sqref="L46 L48">
    <cfRule type="duplicateValues" dxfId="167" priority="48"/>
  </conditionalFormatting>
  <conditionalFormatting sqref="L46">
    <cfRule type="duplicateValues" dxfId="166" priority="47"/>
  </conditionalFormatting>
  <conditionalFormatting sqref="L46:L48">
    <cfRule type="duplicateValues" dxfId="165" priority="46"/>
  </conditionalFormatting>
  <conditionalFormatting sqref="L50:L52">
    <cfRule type="duplicateValues" dxfId="164" priority="45"/>
  </conditionalFormatting>
  <conditionalFormatting sqref="L58:L60">
    <cfRule type="duplicateValues" dxfId="163" priority="44"/>
  </conditionalFormatting>
  <conditionalFormatting sqref="L58:L60">
    <cfRule type="duplicateValues" dxfId="162" priority="43"/>
  </conditionalFormatting>
  <conditionalFormatting sqref="L63:L64">
    <cfRule type="duplicateValues" dxfId="161" priority="42"/>
  </conditionalFormatting>
  <conditionalFormatting sqref="L62:L64">
    <cfRule type="duplicateValues" dxfId="160" priority="41"/>
  </conditionalFormatting>
  <conditionalFormatting sqref="L62">
    <cfRule type="duplicateValues" dxfId="159" priority="40"/>
  </conditionalFormatting>
  <conditionalFormatting sqref="L66:L68">
    <cfRule type="duplicateValues" dxfId="158" priority="39"/>
  </conditionalFormatting>
  <conditionalFormatting sqref="L70:L72">
    <cfRule type="duplicateValues" dxfId="157" priority="38"/>
  </conditionalFormatting>
  <conditionalFormatting sqref="L31:L32">
    <cfRule type="duplicateValues" dxfId="156" priority="37"/>
  </conditionalFormatting>
  <conditionalFormatting sqref="L15:L16">
    <cfRule type="duplicateValues" dxfId="155" priority="36"/>
  </conditionalFormatting>
  <conditionalFormatting sqref="L18:L20">
    <cfRule type="duplicateValues" dxfId="154" priority="35"/>
  </conditionalFormatting>
  <conditionalFormatting sqref="P10:P73">
    <cfRule type="expression" dxfId="153" priority="33">
      <formula>$I$5="שלשות"</formula>
    </cfRule>
  </conditionalFormatting>
  <conditionalFormatting sqref="P10:P73">
    <cfRule type="expression" dxfId="152" priority="34">
      <formula>#REF!="שלשות"</formula>
    </cfRule>
  </conditionalFormatting>
  <conditionalFormatting sqref="Q10:Q11">
    <cfRule type="duplicateValues" dxfId="151" priority="32"/>
  </conditionalFormatting>
  <conditionalFormatting sqref="Q18">
    <cfRule type="duplicateValues" dxfId="150" priority="31"/>
  </conditionalFormatting>
  <conditionalFormatting sqref="Q24">
    <cfRule type="duplicateValues" dxfId="149" priority="30"/>
  </conditionalFormatting>
  <conditionalFormatting sqref="Q31">
    <cfRule type="duplicateValues" dxfId="148" priority="29"/>
  </conditionalFormatting>
  <conditionalFormatting sqref="Q31">
    <cfRule type="duplicateValues" dxfId="147" priority="28"/>
  </conditionalFormatting>
  <conditionalFormatting sqref="Q35">
    <cfRule type="duplicateValues" dxfId="146" priority="27"/>
  </conditionalFormatting>
  <conditionalFormatting sqref="Q44">
    <cfRule type="duplicateValues" dxfId="145" priority="26"/>
  </conditionalFormatting>
  <conditionalFormatting sqref="Q46:Q48">
    <cfRule type="duplicateValues" dxfId="144" priority="25"/>
  </conditionalFormatting>
  <conditionalFormatting sqref="Q52">
    <cfRule type="duplicateValues" dxfId="143" priority="24"/>
  </conditionalFormatting>
  <conditionalFormatting sqref="Q52">
    <cfRule type="duplicateValues" dxfId="142" priority="23"/>
  </conditionalFormatting>
  <conditionalFormatting sqref="Q60">
    <cfRule type="duplicateValues" dxfId="141" priority="22"/>
  </conditionalFormatting>
  <conditionalFormatting sqref="F12">
    <cfRule type="expression" dxfId="140" priority="20">
      <formula>if+$I$5=יחידים</formula>
    </cfRule>
  </conditionalFormatting>
  <conditionalFormatting sqref="F12">
    <cfRule type="expression" dxfId="139" priority="18">
      <formula>if+$I$5=יחידים</formula>
    </cfRule>
  </conditionalFormatting>
  <conditionalFormatting sqref="F12">
    <cfRule type="expression" dxfId="138" priority="17">
      <formula>if+$I$5=יחידים</formula>
    </cfRule>
  </conditionalFormatting>
  <conditionalFormatting sqref="F12">
    <cfRule type="expression" dxfId="137" priority="19">
      <formula>if+$I$5=יחידים</formula>
    </cfRule>
  </conditionalFormatting>
  <conditionalFormatting sqref="F12">
    <cfRule type="expression" dxfId="136" priority="16">
      <formula>if+$I$5=יחידים</formula>
    </cfRule>
  </conditionalFormatting>
  <conditionalFormatting sqref="F16">
    <cfRule type="expression" dxfId="135" priority="10">
      <formula>if+$I$5=יחידים</formula>
    </cfRule>
  </conditionalFormatting>
  <conditionalFormatting sqref="F16">
    <cfRule type="expression" dxfId="134" priority="8">
      <formula>if+$I$5=יחידים</formula>
    </cfRule>
  </conditionalFormatting>
  <conditionalFormatting sqref="F16">
    <cfRule type="expression" dxfId="133" priority="7">
      <formula>if+$I$5=יחידים</formula>
    </cfRule>
  </conditionalFormatting>
  <conditionalFormatting sqref="F16">
    <cfRule type="expression" dxfId="132" priority="9">
      <formula>if+$I$5=יחידים</formula>
    </cfRule>
  </conditionalFormatting>
  <conditionalFormatting sqref="F16">
    <cfRule type="expression" dxfId="131" priority="6">
      <formula>if+$I$5=יחידים</formula>
    </cfRule>
  </conditionalFormatting>
  <conditionalFormatting sqref="F14">
    <cfRule type="expression" dxfId="130" priority="5">
      <formula>if+$I$5=יחידים</formula>
    </cfRule>
  </conditionalFormatting>
  <conditionalFormatting sqref="F14">
    <cfRule type="expression" dxfId="129" priority="3">
      <formula>if+$I$5=יחידים</formula>
    </cfRule>
  </conditionalFormatting>
  <conditionalFormatting sqref="F14">
    <cfRule type="expression" dxfId="128" priority="2">
      <formula>if+$I$5=יחידים</formula>
    </cfRule>
  </conditionalFormatting>
  <conditionalFormatting sqref="F14">
    <cfRule type="expression" dxfId="127" priority="4">
      <formula>if+$I$5=יחידים</formula>
    </cfRule>
  </conditionalFormatting>
  <conditionalFormatting sqref="F14">
    <cfRule type="expression" dxfId="126" priority="1">
      <formula>if+$I$5=יחידים</formula>
    </cfRule>
  </conditionalFormatting>
  <printOptions horizontalCentered="1"/>
  <pageMargins left="0.70866141732283472" right="0.70866141732283472" top="0.74803149606299213" bottom="0.74803149606299213" header="0.31496062992125984" footer="0.31496062992125984"/>
  <pageSetup paperSize="9" scale="3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5626-213E-43C5-994B-9C0AE8AD5905}">
  <sheetPr>
    <tabColor rgb="FF92D050"/>
  </sheetPr>
  <dimension ref="A1:X73"/>
  <sheetViews>
    <sheetView rightToLeft="1" topLeftCell="I1" workbookViewId="0">
      <selection activeCell="J13" sqref="J13"/>
    </sheetView>
  </sheetViews>
  <sheetFormatPr defaultColWidth="7.75" defaultRowHeight="12.75"/>
  <cols>
    <col min="1" max="1" width="6.875" style="178" customWidth="1"/>
    <col min="2" max="4" width="17" style="178" customWidth="1"/>
    <col min="5" max="6" width="9.25" style="178" customWidth="1"/>
    <col min="7" max="8" width="17" style="178" customWidth="1"/>
    <col min="9" max="9" width="14.25" style="178" customWidth="1"/>
    <col min="10" max="10" width="9.25" style="178" customWidth="1"/>
    <col min="11" max="11" width="10.25" style="178" customWidth="1"/>
    <col min="12" max="13" width="17" style="178" customWidth="1"/>
    <col min="14" max="15" width="14.25" style="178" customWidth="1"/>
    <col min="16" max="16" width="7.75" style="178"/>
    <col min="17" max="17" width="19.75" style="178" customWidth="1"/>
    <col min="18" max="18" width="17.375" style="178" customWidth="1"/>
    <col min="19" max="19" width="7.75" style="313"/>
    <col min="20" max="16384" width="7.75" style="178"/>
  </cols>
  <sheetData>
    <row r="1" spans="1:24" ht="18">
      <c r="A1" s="930"/>
      <c r="B1" s="930"/>
      <c r="C1" s="930"/>
      <c r="D1" s="930"/>
      <c r="E1" s="930"/>
      <c r="F1" s="930"/>
      <c r="G1" s="930"/>
      <c r="H1" s="930"/>
      <c r="I1" s="930"/>
      <c r="J1" s="930"/>
      <c r="K1" s="930"/>
      <c r="L1" s="930"/>
      <c r="M1" s="930"/>
    </row>
    <row r="2" spans="1:24" ht="18">
      <c r="A2" s="179"/>
      <c r="B2" s="179"/>
      <c r="C2" s="179"/>
      <c r="D2" s="179"/>
      <c r="E2" s="179"/>
      <c r="F2" s="179"/>
      <c r="G2" s="179"/>
      <c r="H2" s="179"/>
      <c r="I2" s="179"/>
      <c r="J2" s="179"/>
      <c r="K2" s="179"/>
      <c r="L2" s="179"/>
      <c r="M2" s="179"/>
    </row>
    <row r="3" spans="1:24" ht="18" hidden="1">
      <c r="N3" s="181"/>
      <c r="O3" s="181"/>
    </row>
    <row r="4" spans="1:24" ht="12.75" customHeight="1" thickBot="1">
      <c r="A4" s="179"/>
      <c r="C4" s="179"/>
      <c r="D4" s="179"/>
      <c r="E4" s="182" t="s">
        <v>1913</v>
      </c>
      <c r="F4" s="931" t="s">
        <v>1914</v>
      </c>
      <c r="G4" s="931"/>
      <c r="H4" s="931"/>
      <c r="I4" s="182" t="s">
        <v>1915</v>
      </c>
      <c r="J4" s="182"/>
      <c r="K4" s="249"/>
      <c r="L4" s="179"/>
      <c r="M4" s="179"/>
      <c r="N4" s="181"/>
      <c r="O4" s="181"/>
    </row>
    <row r="5" spans="1:24" ht="21" thickBot="1">
      <c r="A5" s="179"/>
      <c r="B5" s="179"/>
      <c r="E5" s="186" t="str">
        <f>'טופס דיווח תחרות מחשב  '!B5</f>
        <v>טורניר מועדוני</v>
      </c>
      <c r="F5" s="932">
        <f>'טופס דיווח תחרות מחשב  '!D5</f>
        <v>0</v>
      </c>
      <c r="G5" s="932"/>
      <c r="H5" s="932"/>
      <c r="I5" s="187">
        <f>'טופס דיווח תחרות מחשב  '!H5</f>
        <v>0</v>
      </c>
      <c r="J5" s="372"/>
      <c r="K5" s="251"/>
      <c r="L5" s="930">
        <f>'טופס דיווח תחרות מחשב  '!$B$8</f>
        <v>0</v>
      </c>
      <c r="M5" s="930"/>
    </row>
    <row r="6" spans="1:24" ht="18.75" thickBot="1">
      <c r="A6" s="181"/>
      <c r="B6" s="181"/>
      <c r="C6" s="181"/>
      <c r="D6" s="181"/>
      <c r="E6" s="189"/>
      <c r="F6" s="189"/>
      <c r="G6" s="189"/>
      <c r="H6" s="189"/>
      <c r="I6" s="189"/>
      <c r="J6" s="189"/>
      <c r="K6" s="371"/>
      <c r="L6" s="189"/>
      <c r="M6" s="189"/>
      <c r="N6" s="181"/>
      <c r="O6" s="181"/>
      <c r="P6" s="195"/>
    </row>
    <row r="7" spans="1:24" ht="24" thickBot="1">
      <c r="A7" s="181"/>
      <c r="B7" s="181"/>
      <c r="C7" s="181"/>
      <c r="D7" s="181"/>
      <c r="E7" s="181"/>
      <c r="F7" s="934" t="s">
        <v>2008</v>
      </c>
      <c r="G7" s="934"/>
      <c r="H7" s="934"/>
      <c r="I7" s="378" t="s">
        <v>2009</v>
      </c>
      <c r="M7" s="179"/>
      <c r="N7" s="373"/>
      <c r="O7" s="181"/>
      <c r="Q7" s="197"/>
    </row>
    <row r="8" spans="1:24" ht="18.75" thickBot="1">
      <c r="A8" s="930"/>
      <c r="B8" s="930"/>
      <c r="C8" s="930"/>
      <c r="D8" s="179"/>
      <c r="G8" s="209"/>
      <c r="I8" s="179"/>
      <c r="J8" s="179"/>
      <c r="K8" s="179"/>
      <c r="L8" s="179"/>
      <c r="M8" s="179"/>
      <c r="X8" s="202"/>
    </row>
    <row r="9" spans="1:24" ht="19.5" thickBot="1">
      <c r="A9" s="252" t="s">
        <v>1921</v>
      </c>
      <c r="B9" s="253" t="s">
        <v>2003</v>
      </c>
      <c r="C9" s="254" t="s">
        <v>1902</v>
      </c>
      <c r="D9" s="327" t="s">
        <v>0</v>
      </c>
      <c r="F9" s="255" t="s">
        <v>2004</v>
      </c>
      <c r="G9" s="256" t="s">
        <v>2003</v>
      </c>
      <c r="H9" s="324" t="s">
        <v>1902</v>
      </c>
      <c r="I9" s="257" t="s">
        <v>0</v>
      </c>
      <c r="J9" s="189"/>
      <c r="K9" s="341" t="s">
        <v>2005</v>
      </c>
      <c r="L9" s="256" t="s">
        <v>2003</v>
      </c>
      <c r="M9" s="324" t="s">
        <v>1902</v>
      </c>
      <c r="N9" s="327" t="s">
        <v>0</v>
      </c>
      <c r="O9" s="317"/>
      <c r="P9" s="340" t="s">
        <v>2005</v>
      </c>
      <c r="Q9" s="256" t="s">
        <v>2003</v>
      </c>
      <c r="R9" s="257" t="s">
        <v>1902</v>
      </c>
      <c r="S9" s="327" t="s">
        <v>0</v>
      </c>
    </row>
    <row r="10" spans="1:24" ht="20.100000000000001" customHeight="1">
      <c r="A10" s="258">
        <v>1</v>
      </c>
      <c r="B10" s="259"/>
      <c r="C10" s="318">
        <f>VLOOKUP(B10,'משתתפים '!$B$3:$D$842,3,0)</f>
        <v>0</v>
      </c>
      <c r="D10" s="374">
        <f>VLOOKUP(B10,'משתתפים '!$B$3:$E$842,4,0)</f>
        <v>0</v>
      </c>
      <c r="F10" s="928">
        <v>1</v>
      </c>
      <c r="G10" s="325"/>
      <c r="H10" s="326">
        <f>VLOOKUP(G10,'משתתפים '!$B$3:$D$842,3,0)</f>
        <v>0</v>
      </c>
      <c r="I10" s="368">
        <f>VLOOKUP(G10,'משתתפים '!$B$3:$E$842,4,0)</f>
        <v>0</v>
      </c>
      <c r="J10" s="189"/>
      <c r="K10" s="922">
        <v>1</v>
      </c>
      <c r="L10" s="291"/>
      <c r="M10" s="320">
        <f>VLOOKUP(L10,'משתתפים '!$B$3:$D$842,3,0)</f>
        <v>0</v>
      </c>
      <c r="N10" s="368">
        <f>VLOOKUP(L10,'משתתפים '!$B$3:$E$842,4,0)</f>
        <v>0</v>
      </c>
      <c r="P10" s="939">
        <v>17</v>
      </c>
      <c r="Q10" s="346"/>
      <c r="R10" s="292">
        <f>VLOOKUP(Q10,'משתתפים '!$B$3:$D$842,3,0)</f>
        <v>0</v>
      </c>
      <c r="S10" s="365">
        <f>VLOOKUP(Q10,'משתתפים '!$B$3:$E$842,4,0)</f>
        <v>0</v>
      </c>
    </row>
    <row r="11" spans="1:24" ht="20.100000000000001" customHeight="1" thickBot="1">
      <c r="A11" s="261">
        <v>2</v>
      </c>
      <c r="B11" s="89"/>
      <c r="C11" s="319">
        <f>VLOOKUP(B11,'משתתפים '!$B$3:$D$842,3,0)</f>
        <v>0</v>
      </c>
      <c r="D11" s="375">
        <f>VLOOKUP(B11,'משתתפים '!$B$3:$E$842,4,0)</f>
        <v>0</v>
      </c>
      <c r="F11" s="938"/>
      <c r="G11" s="330"/>
      <c r="H11" s="323">
        <f>VLOOKUP(G11,'משתתפים '!$B$3:$D$842,3,0)</f>
        <v>0</v>
      </c>
      <c r="I11" s="370">
        <f>VLOOKUP(G11,'משתתפים '!$B$3:$E$842,4,0)</f>
        <v>0</v>
      </c>
      <c r="J11" s="189"/>
      <c r="K11" s="923"/>
      <c r="L11" s="285"/>
      <c r="M11" s="321">
        <f>VLOOKUP(L11,'משתתפים '!$B$3:$D$842,3,0)</f>
        <v>0</v>
      </c>
      <c r="N11" s="369">
        <f>VLOOKUP(L11,'משתתפים '!$B$3:$E$842,4,0)</f>
        <v>0</v>
      </c>
      <c r="P11" s="936"/>
      <c r="Q11" s="347"/>
      <c r="R11" s="294">
        <f>VLOOKUP(Q11,'משתתפים '!$B$3:$D$842,3,0)</f>
        <v>0</v>
      </c>
      <c r="S11" s="366">
        <f>VLOOKUP(Q11,'משתתפים '!$B$3:$E$842,4,0)</f>
        <v>0</v>
      </c>
    </row>
    <row r="12" spans="1:24" ht="20.100000000000001" customHeight="1">
      <c r="A12" s="261">
        <v>3</v>
      </c>
      <c r="B12" s="101"/>
      <c r="C12" s="374">
        <f>VLOOKUP(B12,'משתתפים '!$B$3:$D$842,3,0)</f>
        <v>0</v>
      </c>
      <c r="D12" s="375">
        <f>VLOOKUP(B12,'משתתפים '!$B$3:$E$842,4,0)</f>
        <v>0</v>
      </c>
      <c r="F12" s="925">
        <v>2</v>
      </c>
      <c r="G12" s="260"/>
      <c r="H12" s="326">
        <f>VLOOKUP(G12,'משתתפים '!$B$3:$D$842,3,0)</f>
        <v>0</v>
      </c>
      <c r="I12" s="368">
        <f>VLOOKUP(G12,'משתתפים '!$B$3:$E$842,4,0)</f>
        <v>0</v>
      </c>
      <c r="J12" s="189"/>
      <c r="K12" s="923"/>
      <c r="L12" s="285"/>
      <c r="M12" s="322">
        <f>VLOOKUP(L12,'משתתפים '!$B$3:$D$842,3,0)</f>
        <v>0</v>
      </c>
      <c r="N12" s="369">
        <f>VLOOKUP(L12,'משתתפים '!$B$3:$E$842,4,0)</f>
        <v>0</v>
      </c>
      <c r="P12" s="936"/>
      <c r="Q12" s="348"/>
      <c r="R12" s="295">
        <f>VLOOKUP(Q12,'משתתפים '!$B$3:$D$842,3,0)</f>
        <v>0</v>
      </c>
      <c r="S12" s="366">
        <f>VLOOKUP(Q12,'משתתפים '!$B$3:$E$842,4,0)</f>
        <v>0</v>
      </c>
    </row>
    <row r="13" spans="1:24" ht="20.100000000000001" customHeight="1" thickBot="1">
      <c r="A13" s="261">
        <v>4</v>
      </c>
      <c r="B13" s="101"/>
      <c r="C13" s="374">
        <f>VLOOKUP(B13,'משתתפים '!$B$3:$D$842,3,0)</f>
        <v>0</v>
      </c>
      <c r="D13" s="375">
        <f>VLOOKUP(B13,'משתתפים '!$B$3:$E$842,4,0)</f>
        <v>0</v>
      </c>
      <c r="F13" s="927"/>
      <c r="G13" s="333"/>
      <c r="H13" s="334">
        <f>VLOOKUP(G13,'משתתפים '!$B$3:$D$842,3,0)</f>
        <v>0</v>
      </c>
      <c r="I13" s="370">
        <f>VLOOKUP(G13,'משתתפים '!$B$3:$E$842,4,0)</f>
        <v>0</v>
      </c>
      <c r="J13" s="189"/>
      <c r="K13" s="924"/>
      <c r="L13" s="300"/>
      <c r="M13" s="323">
        <f>VLOOKUP(L13,'משתתפים '!$B$3:$D$842,3,0)</f>
        <v>0</v>
      </c>
      <c r="N13" s="370">
        <f>VLOOKUP(L13,'משתתפים '!$B$3:$E$842,4,0)</f>
        <v>0</v>
      </c>
      <c r="P13" s="937"/>
      <c r="Q13" s="349"/>
      <c r="R13" s="293">
        <f>VLOOKUP(Q13,'משתתפים '!$B$3:$D$842,3,0)</f>
        <v>0</v>
      </c>
      <c r="S13" s="367">
        <f>VLOOKUP(Q13,'משתתפים '!$B$3:$E$842,4,0)</f>
        <v>0</v>
      </c>
    </row>
    <row r="14" spans="1:24" ht="20.100000000000001" customHeight="1">
      <c r="A14" s="261">
        <v>5</v>
      </c>
      <c r="B14" s="262"/>
      <c r="C14" s="374">
        <f>VLOOKUP(B14,'משתתפים '!$B$3:$D$842,3,0)</f>
        <v>0</v>
      </c>
      <c r="D14" s="375">
        <f>VLOOKUP(B14,'משתתפים '!$B$3:$E$842,4,0)</f>
        <v>0</v>
      </c>
      <c r="F14" s="925">
        <v>3</v>
      </c>
      <c r="G14" s="337"/>
      <c r="H14" s="326">
        <f>VLOOKUP(G14,'משתתפים '!$B$3:$D$842,3,0)</f>
        <v>0</v>
      </c>
      <c r="I14" s="368">
        <f>VLOOKUP(G14,'משתתפים '!$B$3:$E$842,4,0)</f>
        <v>0</v>
      </c>
      <c r="J14" s="189"/>
      <c r="K14" s="922">
        <v>2</v>
      </c>
      <c r="L14" s="756"/>
      <c r="M14" s="292">
        <f>VLOOKUP(L14,'משתתפים '!$B$3:$D$842,3,0)</f>
        <v>0</v>
      </c>
      <c r="N14" s="368">
        <f>VLOOKUP(L14,'משתתפים '!$B$3:$E$842,4,0)</f>
        <v>0</v>
      </c>
      <c r="P14" s="935">
        <v>18</v>
      </c>
      <c r="Q14" s="350"/>
      <c r="R14" s="292">
        <f>VLOOKUP(Q14,'משתתפים '!$B$3:$D$842,3,0)</f>
        <v>0</v>
      </c>
      <c r="S14" s="365">
        <f>VLOOKUP(Q14,'משתתפים '!$B$3:$E$842,4,0)</f>
        <v>0</v>
      </c>
    </row>
    <row r="15" spans="1:24" ht="20.100000000000001" customHeight="1" thickBot="1">
      <c r="A15" s="261">
        <v>6</v>
      </c>
      <c r="B15" s="101"/>
      <c r="C15" s="374">
        <f>VLOOKUP(B15,'משתתפים '!$B$3:$D$842,3,0)</f>
        <v>0</v>
      </c>
      <c r="D15" s="375">
        <f>VLOOKUP(B15,'משתתפים '!$B$3:$E$842,4,0)</f>
        <v>0</v>
      </c>
      <c r="F15" s="926"/>
      <c r="G15" s="339"/>
      <c r="H15" s="323">
        <f>VLOOKUP(G15,'משתתפים '!$B$3:$D$842,3,0)</f>
        <v>0</v>
      </c>
      <c r="I15" s="370">
        <f>VLOOKUP(G15,'משתתפים '!$B$3:$E$842,4,0)</f>
        <v>0</v>
      </c>
      <c r="J15" s="189"/>
      <c r="K15" s="923"/>
      <c r="L15" s="287"/>
      <c r="M15" s="294">
        <f>VLOOKUP(L15,'משתתפים '!$B$3:$D$842,3,0)</f>
        <v>0</v>
      </c>
      <c r="N15" s="369">
        <f>VLOOKUP(L15,'משתתפים '!$B$3:$E$842,4,0)</f>
        <v>0</v>
      </c>
      <c r="P15" s="936"/>
      <c r="Q15" s="348"/>
      <c r="R15" s="294">
        <f>VLOOKUP(Q15,'משתתפים '!$B$3:$D$842,3,0)</f>
        <v>0</v>
      </c>
      <c r="S15" s="366">
        <f>VLOOKUP(Q15,'משתתפים '!$B$3:$E$842,4,0)</f>
        <v>0</v>
      </c>
    </row>
    <row r="16" spans="1:24" ht="20.100000000000001" customHeight="1">
      <c r="A16" s="261">
        <v>7</v>
      </c>
      <c r="B16" s="263"/>
      <c r="C16" s="374">
        <f>VLOOKUP(B16,'משתתפים '!$B$3:$D$842,3,0)</f>
        <v>0</v>
      </c>
      <c r="D16" s="375">
        <f>VLOOKUP(B16,'משתתפים '!$B$3:$E$842,4,0)</f>
        <v>0</v>
      </c>
      <c r="F16" s="925">
        <v>4</v>
      </c>
      <c r="G16" s="264"/>
      <c r="H16" s="332">
        <f>VLOOKUP(G16,'משתתפים '!$B$3:$D$842,3,0)</f>
        <v>0</v>
      </c>
      <c r="I16" s="368">
        <f>VLOOKUP(G16,'משתתפים '!$B$3:$E$842,4,0)</f>
        <v>0</v>
      </c>
      <c r="J16" s="189"/>
      <c r="K16" s="923"/>
      <c r="L16" s="287"/>
      <c r="M16" s="295">
        <f>VLOOKUP(L16,'משתתפים '!$B$3:$D$842,3,0)</f>
        <v>0</v>
      </c>
      <c r="N16" s="369">
        <f>VLOOKUP(L16,'משתתפים '!$B$3:$E$842,4,0)</f>
        <v>0</v>
      </c>
      <c r="P16" s="936"/>
      <c r="Q16" s="351"/>
      <c r="R16" s="295">
        <f>VLOOKUP(Q16,'משתתפים '!$B$3:$D$842,3,0)</f>
        <v>0</v>
      </c>
      <c r="S16" s="366">
        <f>VLOOKUP(Q16,'משתתפים '!$B$3:$E$842,4,0)</f>
        <v>0</v>
      </c>
    </row>
    <row r="17" spans="1:19" ht="20.100000000000001" customHeight="1" thickBot="1">
      <c r="A17" s="261">
        <v>8</v>
      </c>
      <c r="B17" s="263"/>
      <c r="C17" s="374">
        <f>VLOOKUP(B17,'משתתפים '!$B$3:$D$842,3,0)</f>
        <v>0</v>
      </c>
      <c r="D17" s="375">
        <f>VLOOKUP(B17,'משתתפים '!$B$3:$E$842,4,0)</f>
        <v>0</v>
      </c>
      <c r="F17" s="926"/>
      <c r="G17" s="331"/>
      <c r="H17" s="296">
        <f>VLOOKUP(G17,'משתתפים '!$B$3:$D$842,3,0)</f>
        <v>0</v>
      </c>
      <c r="I17" s="370">
        <f>VLOOKUP(G17,'משתתפים '!$B$3:$E$842,4,0)</f>
        <v>0</v>
      </c>
      <c r="J17" s="189"/>
      <c r="K17" s="924"/>
      <c r="L17" s="296"/>
      <c r="M17" s="293">
        <f>VLOOKUP(L17,'משתתפים '!$B$3:$D$842,3,0)</f>
        <v>0</v>
      </c>
      <c r="N17" s="370">
        <f>VLOOKUP(L17,'משתתפים '!$B$3:$E$842,4,0)</f>
        <v>0</v>
      </c>
      <c r="P17" s="937"/>
      <c r="Q17" s="349"/>
      <c r="R17" s="293">
        <f>VLOOKUP(Q17,'משתתפים '!$B$3:$D$842,3,0)</f>
        <v>0</v>
      </c>
      <c r="S17" s="367">
        <f>VLOOKUP(Q17,'משתתפים '!$B$3:$E$842,4,0)</f>
        <v>0</v>
      </c>
    </row>
    <row r="18" spans="1:19" ht="20.100000000000001" customHeight="1">
      <c r="A18" s="261">
        <v>9</v>
      </c>
      <c r="B18" s="263"/>
      <c r="C18" s="374">
        <f>VLOOKUP(B18,'משתתפים '!$B$3:$D$842,3,0)</f>
        <v>0</v>
      </c>
      <c r="D18" s="375">
        <f>VLOOKUP(B18,'משתתפים '!$B$3:$E$842,4,0)</f>
        <v>0</v>
      </c>
      <c r="F18" s="927">
        <v>5</v>
      </c>
      <c r="G18" s="336"/>
      <c r="H18" s="318">
        <f>VLOOKUP(G18,'משתתפים '!$B$3:$D$842,3,0)</f>
        <v>0</v>
      </c>
      <c r="I18" s="368">
        <f>VLOOKUP(G18,'משתתפים '!$B$3:$E$842,4,0)</f>
        <v>0</v>
      </c>
      <c r="J18" s="189"/>
      <c r="K18" s="922">
        <v>3</v>
      </c>
      <c r="L18" s="291"/>
      <c r="M18" s="292">
        <f>VLOOKUP(L18,'משתתפים '!$B$3:$D$842,3,0)</f>
        <v>0</v>
      </c>
      <c r="N18" s="368">
        <f>VLOOKUP(L18,'משתתפים '!$B$3:$E$842,4,0)</f>
        <v>0</v>
      </c>
      <c r="P18" s="935">
        <v>19</v>
      </c>
      <c r="Q18" s="352"/>
      <c r="R18" s="292">
        <f>VLOOKUP(Q18,'משתתפים '!$B$3:$D$842,3,0)</f>
        <v>0</v>
      </c>
      <c r="S18" s="365">
        <f>VLOOKUP(Q18,'משתתפים '!$B$3:$E$842,4,0)</f>
        <v>0</v>
      </c>
    </row>
    <row r="19" spans="1:19" ht="20.100000000000001" customHeight="1" thickBot="1">
      <c r="A19" s="261">
        <v>10</v>
      </c>
      <c r="B19" s="263"/>
      <c r="C19" s="374">
        <f>VLOOKUP(B19,'משתתפים '!$B$3:$D$842,3,0)</f>
        <v>0</v>
      </c>
      <c r="D19" s="375">
        <f>VLOOKUP(B19,'משתתפים '!$B$3:$E$842,4,0)</f>
        <v>0</v>
      </c>
      <c r="F19" s="926"/>
      <c r="G19" s="265"/>
      <c r="H19" s="323">
        <f>VLOOKUP(G19,'משתתפים '!$B$3:$D$842,3,0)</f>
        <v>0</v>
      </c>
      <c r="I19" s="370">
        <f>VLOOKUP(G19,'משתתפים '!$B$3:$E$842,4,0)</f>
        <v>0</v>
      </c>
      <c r="J19" s="189"/>
      <c r="K19" s="923"/>
      <c r="L19" s="288"/>
      <c r="M19" s="294">
        <f>VLOOKUP(L19,'משתתפים '!$B$3:$D$842,3,0)</f>
        <v>0</v>
      </c>
      <c r="N19" s="369">
        <f>VLOOKUP(L19,'משתתפים '!$B$3:$E$842,4,0)</f>
        <v>0</v>
      </c>
      <c r="P19" s="936"/>
      <c r="Q19" s="353"/>
      <c r="R19" s="294">
        <f>VLOOKUP(Q19,'משתתפים '!$B$3:$D$842,3,0)</f>
        <v>0</v>
      </c>
      <c r="S19" s="366">
        <f>VLOOKUP(Q19,'משתתפים '!$B$3:$E$842,4,0)</f>
        <v>0</v>
      </c>
    </row>
    <row r="20" spans="1:19" ht="20.100000000000001" customHeight="1">
      <c r="A20" s="261">
        <v>11</v>
      </c>
      <c r="B20" s="263"/>
      <c r="C20" s="374">
        <f>VLOOKUP(B20,'משתתפים '!$B$3:$D$842,3,0)</f>
        <v>0</v>
      </c>
      <c r="D20" s="375">
        <f>VLOOKUP(B20,'משתתפים '!$B$3:$E$842,4,0)</f>
        <v>0</v>
      </c>
      <c r="F20" s="925">
        <v>6</v>
      </c>
      <c r="G20" s="266"/>
      <c r="H20" s="326">
        <f>VLOOKUP(G20,'משתתפים '!$B$3:$D$842,3,0)</f>
        <v>0</v>
      </c>
      <c r="I20" s="368">
        <f>VLOOKUP(G20,'משתתפים '!$B$3:$E$842,4,0)</f>
        <v>0</v>
      </c>
      <c r="J20" s="189"/>
      <c r="K20" s="923"/>
      <c r="L20" s="288"/>
      <c r="M20" s="295">
        <f>VLOOKUP(L20,'משתתפים '!$B$3:$D$842,3,0)</f>
        <v>0</v>
      </c>
      <c r="N20" s="369">
        <f>VLOOKUP(L20,'משתתפים '!$B$3:$E$842,4,0)</f>
        <v>0</v>
      </c>
      <c r="P20" s="936"/>
      <c r="Q20" s="353"/>
      <c r="R20" s="295">
        <f>VLOOKUP(Q20,'משתתפים '!$B$3:$D$842,3,0)</f>
        <v>0</v>
      </c>
      <c r="S20" s="366">
        <f>VLOOKUP(Q20,'משתתפים '!$B$3:$E$842,4,0)</f>
        <v>0</v>
      </c>
    </row>
    <row r="21" spans="1:19" ht="20.100000000000001" customHeight="1" thickBot="1">
      <c r="A21" s="261">
        <v>12</v>
      </c>
      <c r="B21" s="263"/>
      <c r="C21" s="374">
        <f>VLOOKUP(B21,'משתתפים '!$B$3:$D$842,3,0)</f>
        <v>0</v>
      </c>
      <c r="D21" s="375">
        <f>VLOOKUP(B21,'משתתפים '!$B$3:$E$842,4,0)</f>
        <v>0</v>
      </c>
      <c r="F21" s="926"/>
      <c r="G21" s="265"/>
      <c r="H21" s="323">
        <f>VLOOKUP(G21,'משתתפים '!$B$3:$D$842,3,0)</f>
        <v>0</v>
      </c>
      <c r="I21" s="370">
        <f>VLOOKUP(G21,'משתתפים '!$B$3:$E$842,4,0)</f>
        <v>0</v>
      </c>
      <c r="J21" s="189"/>
      <c r="K21" s="924"/>
      <c r="L21" s="296"/>
      <c r="M21" s="293">
        <f>VLOOKUP(L21,'משתתפים '!$B$3:$D$842,3,0)</f>
        <v>0</v>
      </c>
      <c r="N21" s="370">
        <f>VLOOKUP(L21,'משתתפים '!$B$3:$E$842,4,0)</f>
        <v>0</v>
      </c>
      <c r="P21" s="937"/>
      <c r="Q21" s="349"/>
      <c r="R21" s="293">
        <f>VLOOKUP(Q21,'משתתפים '!$B$3:$D$842,3,0)</f>
        <v>0</v>
      </c>
      <c r="S21" s="367">
        <f>VLOOKUP(Q21,'משתתפים '!$B$3:$E$842,4,0)</f>
        <v>0</v>
      </c>
    </row>
    <row r="22" spans="1:19" ht="20.100000000000001" customHeight="1">
      <c r="A22" s="261">
        <v>13</v>
      </c>
      <c r="B22" s="218"/>
      <c r="C22" s="374">
        <f>VLOOKUP(B22,'משתתפים '!$B$3:$D$842,3,0)</f>
        <v>0</v>
      </c>
      <c r="D22" s="375">
        <f>VLOOKUP(B22,'משתתפים '!$B$3:$E$842,4,0)</f>
        <v>0</v>
      </c>
      <c r="F22" s="925">
        <v>7</v>
      </c>
      <c r="G22" s="266"/>
      <c r="H22" s="326">
        <f>VLOOKUP(G22,'משתתפים '!$B$3:$D$842,3,0)</f>
        <v>0</v>
      </c>
      <c r="I22" s="368">
        <f>VLOOKUP(G22,'משתתפים '!$B$3:$E$842,4,0)</f>
        <v>0</v>
      </c>
      <c r="J22" s="189"/>
      <c r="K22" s="922">
        <v>4</v>
      </c>
      <c r="L22" s="343"/>
      <c r="M22" s="292">
        <f>VLOOKUP(L22,'משתתפים '!$B$3:$D$842,3,0)</f>
        <v>0</v>
      </c>
      <c r="N22" s="368">
        <f>VLOOKUP(L22,'משתתפים '!$B$3:$E$842,4,0)</f>
        <v>0</v>
      </c>
      <c r="P22" s="935">
        <v>20</v>
      </c>
      <c r="Q22" s="346"/>
      <c r="R22" s="292">
        <f>VLOOKUP(Q22,'משתתפים '!$B$3:$D$842,3,0)</f>
        <v>0</v>
      </c>
      <c r="S22" s="365">
        <f>VLOOKUP(Q22,'משתתפים '!$B$3:$E$842,4,0)</f>
        <v>0</v>
      </c>
    </row>
    <row r="23" spans="1:19" ht="20.100000000000001" customHeight="1" thickBot="1">
      <c r="A23" s="261">
        <v>14</v>
      </c>
      <c r="B23" s="218"/>
      <c r="C23" s="374">
        <f>VLOOKUP(B23,'משתתפים '!$B$3:$D$842,3,0)</f>
        <v>0</v>
      </c>
      <c r="D23" s="375">
        <f>VLOOKUP(B23,'משתתפים '!$B$3:$E$842,4,0)</f>
        <v>0</v>
      </c>
      <c r="E23" s="137"/>
      <c r="F23" s="926"/>
      <c r="G23" s="300"/>
      <c r="H23" s="323">
        <f>VLOOKUP(G23,'משתתפים '!$B$3:$D$842,3,0)</f>
        <v>0</v>
      </c>
      <c r="I23" s="370">
        <f>VLOOKUP(G23,'משתתפים '!$B$3:$E$842,4,0)</f>
        <v>0</v>
      </c>
      <c r="J23" s="189"/>
      <c r="K23" s="923"/>
      <c r="L23" s="759"/>
      <c r="M23" s="294">
        <f>VLOOKUP(L23,'משתתפים '!$B$3:$D$842,3,0)</f>
        <v>0</v>
      </c>
      <c r="N23" s="369">
        <f>VLOOKUP(L23,'משתתפים '!$B$3:$E$842,4,0)</f>
        <v>0</v>
      </c>
      <c r="P23" s="936"/>
      <c r="Q23" s="354"/>
      <c r="R23" s="294">
        <f>VLOOKUP(Q23,'משתתפים '!$B$3:$D$842,3,0)</f>
        <v>0</v>
      </c>
      <c r="S23" s="366">
        <f>VLOOKUP(Q23,'משתתפים '!$B$3:$E$842,4,0)</f>
        <v>0</v>
      </c>
    </row>
    <row r="24" spans="1:19" ht="20.100000000000001" customHeight="1">
      <c r="A24" s="261">
        <v>15</v>
      </c>
      <c r="B24" s="218"/>
      <c r="C24" s="374">
        <f>VLOOKUP(B24,'משתתפים '!$B$3:$D$842,3,0)</f>
        <v>0</v>
      </c>
      <c r="D24" s="375">
        <f>VLOOKUP(B24,'משתתפים '!$B$3:$E$842,4,0)</f>
        <v>0</v>
      </c>
      <c r="F24" s="925">
        <v>8</v>
      </c>
      <c r="G24" s="291"/>
      <c r="H24" s="326">
        <f>VLOOKUP(G24,'משתתפים '!$B$3:$D$842,3,0)</f>
        <v>0</v>
      </c>
      <c r="I24" s="368">
        <f>VLOOKUP(G24,'משתתפים '!$B$3:$E$842,4,0)</f>
        <v>0</v>
      </c>
      <c r="J24" s="189"/>
      <c r="K24" s="923"/>
      <c r="L24" s="288"/>
      <c r="M24" s="295">
        <f>VLOOKUP(L24,'משתתפים '!$B$3:$D$842,3,0)</f>
        <v>0</v>
      </c>
      <c r="N24" s="369">
        <f>VLOOKUP(L24,'משתתפים '!$B$3:$E$842,4,0)</f>
        <v>0</v>
      </c>
      <c r="P24" s="936"/>
      <c r="Q24" s="355"/>
      <c r="R24" s="295">
        <f>VLOOKUP(Q24,'משתתפים '!$B$3:$D$842,3,0)</f>
        <v>0</v>
      </c>
      <c r="S24" s="366">
        <f>VLOOKUP(Q24,'משתתפים '!$B$3:$E$842,4,0)</f>
        <v>0</v>
      </c>
    </row>
    <row r="25" spans="1:19" ht="20.100000000000001" customHeight="1" thickBot="1">
      <c r="A25" s="261">
        <v>16</v>
      </c>
      <c r="B25" s="218"/>
      <c r="C25" s="374">
        <f>VLOOKUP(B25,'משתתפים '!$B$3:$D$842,3,0)</f>
        <v>0</v>
      </c>
      <c r="D25" s="375">
        <f>VLOOKUP(B25,'משתתפים '!$B$3:$E$842,4,0)</f>
        <v>0</v>
      </c>
      <c r="E25" s="137"/>
      <c r="F25" s="926"/>
      <c r="G25" s="267"/>
      <c r="H25" s="323">
        <f>VLOOKUP(G25,'משתתפים '!$B$3:$D$842,3,0)</f>
        <v>0</v>
      </c>
      <c r="I25" s="370">
        <f>VLOOKUP(G25,'משתתפים '!$B$3:$E$842,4,0)</f>
        <v>0</v>
      </c>
      <c r="J25" s="189"/>
      <c r="K25" s="924"/>
      <c r="L25" s="296"/>
      <c r="M25" s="293">
        <f>VLOOKUP(L25,'משתתפים '!$B$3:$D$842,3,0)</f>
        <v>0</v>
      </c>
      <c r="N25" s="370">
        <f>VLOOKUP(L25,'משתתפים '!$B$3:$E$842,4,0)</f>
        <v>0</v>
      </c>
      <c r="P25" s="937"/>
      <c r="Q25" s="349"/>
      <c r="R25" s="293">
        <f>VLOOKUP(Q25,'משתתפים '!$B$3:$D$842,3,0)</f>
        <v>0</v>
      </c>
      <c r="S25" s="367">
        <f>VLOOKUP(Q25,'משתתפים '!$B$3:$E$842,4,0)</f>
        <v>0</v>
      </c>
    </row>
    <row r="26" spans="1:19" ht="20.100000000000001" customHeight="1">
      <c r="A26" s="261">
        <v>17</v>
      </c>
      <c r="B26" s="268"/>
      <c r="C26" s="374">
        <f>VLOOKUP(B26,'משתתפים '!$B$3:$D$842,3,0)</f>
        <v>0</v>
      </c>
      <c r="D26" s="375">
        <f>VLOOKUP(B26,'משתתפים '!$B$3:$E$842,4,0)</f>
        <v>0</v>
      </c>
      <c r="E26" s="137"/>
      <c r="F26" s="925">
        <v>9</v>
      </c>
      <c r="G26" s="269"/>
      <c r="H26" s="326">
        <f>VLOOKUP(G26,'משתתפים '!$B$3:$D$842,3,0)</f>
        <v>0</v>
      </c>
      <c r="I26" s="368">
        <f>VLOOKUP(G26,'משתתפים '!$B$3:$E$842,4,0)</f>
        <v>0</v>
      </c>
      <c r="J26" s="189"/>
      <c r="K26" s="922">
        <v>5</v>
      </c>
      <c r="L26" s="270"/>
      <c r="M26" s="292">
        <f>VLOOKUP(L26,'משתתפים '!$B$3:$D$842,3,0)</f>
        <v>0</v>
      </c>
      <c r="N26" s="368">
        <f>VLOOKUP(L26,'משתתפים '!$B$3:$E$842,4,0)</f>
        <v>0</v>
      </c>
      <c r="P26" s="935">
        <v>21</v>
      </c>
      <c r="Q26" s="356"/>
      <c r="R26" s="292">
        <f>VLOOKUP(Q26,'משתתפים '!$B$3:$D$842,3,0)</f>
        <v>0</v>
      </c>
      <c r="S26" s="365">
        <f>VLOOKUP(Q26,'משתתפים '!$B$3:$E$842,4,0)</f>
        <v>0</v>
      </c>
    </row>
    <row r="27" spans="1:19" ht="20.100000000000001" customHeight="1" thickBot="1">
      <c r="A27" s="261">
        <v>18</v>
      </c>
      <c r="B27" s="263"/>
      <c r="C27" s="374">
        <f>VLOOKUP(B27,'משתתפים '!$B$3:$D$842,3,0)</f>
        <v>0</v>
      </c>
      <c r="D27" s="375">
        <f>VLOOKUP(B27,'משתתפים '!$B$3:$E$842,4,0)</f>
        <v>0</v>
      </c>
      <c r="E27" s="137"/>
      <c r="F27" s="926"/>
      <c r="G27" s="271"/>
      <c r="H27" s="323">
        <f>VLOOKUP(G27,'משתתפים '!$B$3:$D$842,3,0)</f>
        <v>0</v>
      </c>
      <c r="I27" s="370">
        <f>VLOOKUP(G27,'משתתפים '!$B$3:$E$842,4,0)</f>
        <v>0</v>
      </c>
      <c r="J27" s="189"/>
      <c r="K27" s="923"/>
      <c r="L27" s="98"/>
      <c r="M27" s="294">
        <f>VLOOKUP(L27,'משתתפים '!$B$3:$D$842,3,0)</f>
        <v>0</v>
      </c>
      <c r="N27" s="369">
        <f>VLOOKUP(L27,'משתתפים '!$B$3:$E$842,4,0)</f>
        <v>0</v>
      </c>
      <c r="P27" s="936"/>
      <c r="Q27" s="357"/>
      <c r="R27" s="294">
        <f>VLOOKUP(Q27,'משתתפים '!$B$3:$D$842,3,0)</f>
        <v>0</v>
      </c>
      <c r="S27" s="366">
        <f>VLOOKUP(Q27,'משתתפים '!$B$3:$E$842,4,0)</f>
        <v>0</v>
      </c>
    </row>
    <row r="28" spans="1:19" ht="20.100000000000001" customHeight="1">
      <c r="A28" s="261">
        <v>19</v>
      </c>
      <c r="B28" s="263"/>
      <c r="C28" s="374">
        <f>VLOOKUP(B28,'משתתפים '!$B$3:$D$842,3,0)</f>
        <v>0</v>
      </c>
      <c r="D28" s="375">
        <f>VLOOKUP(B28,'משתתפים '!$B$3:$E$842,4,0)</f>
        <v>0</v>
      </c>
      <c r="E28" s="137"/>
      <c r="F28" s="920">
        <v>10</v>
      </c>
      <c r="G28" s="266"/>
      <c r="H28" s="326">
        <f>VLOOKUP(G28,'משתתפים '!$B$3:$D$842,3,0)</f>
        <v>0</v>
      </c>
      <c r="I28" s="368">
        <f>VLOOKUP(G28,'משתתפים '!$B$3:$E$842,4,0)</f>
        <v>0</v>
      </c>
      <c r="J28" s="189"/>
      <c r="K28" s="923"/>
      <c r="L28" s="285"/>
      <c r="M28" s="295">
        <f>VLOOKUP(L28,'משתתפים '!$B$3:$D$842,3,0)</f>
        <v>0</v>
      </c>
      <c r="N28" s="369">
        <f>VLOOKUP(L28,'משתתפים '!$B$3:$E$842,4,0)</f>
        <v>0</v>
      </c>
      <c r="P28" s="936"/>
      <c r="Q28" s="354"/>
      <c r="R28" s="295">
        <f>VLOOKUP(Q28,'משתתפים '!$B$3:$D$842,3,0)</f>
        <v>0</v>
      </c>
      <c r="S28" s="366">
        <f>VLOOKUP(Q28,'משתתפים '!$B$3:$E$842,4,0)</f>
        <v>0</v>
      </c>
    </row>
    <row r="29" spans="1:19" ht="20.100000000000001" customHeight="1" thickBot="1">
      <c r="A29" s="261">
        <v>20</v>
      </c>
      <c r="B29" s="263"/>
      <c r="C29" s="374">
        <f>VLOOKUP(B29,'משתתפים '!$B$3:$D$842,3,0)</f>
        <v>0</v>
      </c>
      <c r="D29" s="375">
        <f>VLOOKUP(B29,'משתתפים '!$B$3:$E$842,4,0)</f>
        <v>0</v>
      </c>
      <c r="F29" s="921"/>
      <c r="G29" s="265"/>
      <c r="H29" s="323">
        <f>VLOOKUP(G29,'משתתפים '!$B$3:$D$842,3,0)</f>
        <v>0</v>
      </c>
      <c r="I29" s="370">
        <f>VLOOKUP(G29,'משתתפים '!$B$3:$E$842,4,0)</f>
        <v>0</v>
      </c>
      <c r="J29" s="189"/>
      <c r="K29" s="924"/>
      <c r="L29" s="299"/>
      <c r="M29" s="293">
        <f>VLOOKUP(L29,'משתתפים '!$B$3:$D$842,3,0)</f>
        <v>0</v>
      </c>
      <c r="N29" s="370">
        <f>VLOOKUP(L29,'משתתפים '!$B$3:$E$842,4,0)</f>
        <v>0</v>
      </c>
      <c r="P29" s="937"/>
      <c r="Q29" s="349"/>
      <c r="R29" s="293">
        <f>VLOOKUP(Q29,'משתתפים '!$B$3:$D$842,3,0)</f>
        <v>0</v>
      </c>
      <c r="S29" s="367">
        <f>VLOOKUP(Q29,'משתתפים '!$B$3:$E$842,4,0)</f>
        <v>0</v>
      </c>
    </row>
    <row r="30" spans="1:19" ht="20.100000000000001" customHeight="1">
      <c r="A30" s="261">
        <v>21</v>
      </c>
      <c r="B30" s="263"/>
      <c r="C30" s="374">
        <f>VLOOKUP(B30,'משתתפים '!$B$3:$D$842,3,0)</f>
        <v>0</v>
      </c>
      <c r="D30" s="375">
        <f>VLOOKUP(B30,'משתתפים '!$B$3:$E$842,4,0)</f>
        <v>0</v>
      </c>
      <c r="F30" s="920">
        <v>11</v>
      </c>
      <c r="G30" s="266"/>
      <c r="H30" s="326">
        <f>VLOOKUP(G30,'משתתפים '!$B$3:$D$842,3,0)</f>
        <v>0</v>
      </c>
      <c r="I30" s="368">
        <f>VLOOKUP(G30,'משתתפים '!$B$3:$E$842,4,0)</f>
        <v>0</v>
      </c>
      <c r="J30" s="189"/>
      <c r="K30" s="922">
        <v>6</v>
      </c>
      <c r="L30" s="344"/>
      <c r="M30" s="292">
        <f>VLOOKUP(L30,'משתתפים '!$B$3:$D$842,3,0)</f>
        <v>0</v>
      </c>
      <c r="N30" s="368">
        <f>VLOOKUP(L30,'משתתפים '!$B$3:$E$842,4,0)</f>
        <v>0</v>
      </c>
      <c r="P30" s="935">
        <v>22</v>
      </c>
      <c r="Q30" s="358"/>
      <c r="R30" s="292">
        <f>VLOOKUP(Q30,'משתתפים '!$B$3:$D$842,3,0)</f>
        <v>0</v>
      </c>
      <c r="S30" s="365">
        <f>VLOOKUP(Q30,'משתתפים '!$B$3:$E$842,4,0)</f>
        <v>0</v>
      </c>
    </row>
    <row r="31" spans="1:19" ht="20.100000000000001" customHeight="1" thickBot="1">
      <c r="A31" s="261">
        <v>22</v>
      </c>
      <c r="B31" s="263"/>
      <c r="C31" s="374">
        <f>VLOOKUP(B31,'משתתפים '!$B$3:$D$842,3,0)</f>
        <v>0</v>
      </c>
      <c r="D31" s="375">
        <f>VLOOKUP(B31,'משתתפים '!$B$3:$E$842,4,0)</f>
        <v>0</v>
      </c>
      <c r="F31" s="921"/>
      <c r="G31" s="265"/>
      <c r="H31" s="323">
        <f>VLOOKUP(G31,'משתתפים '!$B$3:$D$842,3,0)</f>
        <v>0</v>
      </c>
      <c r="I31" s="370">
        <f>VLOOKUP(G31,'משתתפים '!$B$3:$E$842,4,0)</f>
        <v>0</v>
      </c>
      <c r="J31" s="189"/>
      <c r="K31" s="923"/>
      <c r="L31" s="288"/>
      <c r="M31" s="294">
        <f>VLOOKUP(L31,'משתתפים '!$B$3:$D$842,3,0)</f>
        <v>0</v>
      </c>
      <c r="N31" s="369">
        <f>VLOOKUP(L31,'משתתפים '!$B$3:$E$842,4,0)</f>
        <v>0</v>
      </c>
      <c r="P31" s="936"/>
      <c r="Q31" s="359"/>
      <c r="R31" s="294">
        <f>VLOOKUP(Q31,'משתתפים '!$B$3:$D$842,3,0)</f>
        <v>0</v>
      </c>
      <c r="S31" s="366">
        <f>VLOOKUP(Q31,'משתתפים '!$B$3:$E$842,4,0)</f>
        <v>0</v>
      </c>
    </row>
    <row r="32" spans="1:19" ht="20.100000000000001" customHeight="1">
      <c r="A32" s="261">
        <v>23</v>
      </c>
      <c r="B32" s="263"/>
      <c r="C32" s="374">
        <f>VLOOKUP(B32,'משתתפים '!$B$3:$D$842,3,0)</f>
        <v>0</v>
      </c>
      <c r="D32" s="375">
        <f>VLOOKUP(B32,'משתתפים '!$B$3:$E$842,4,0)</f>
        <v>0</v>
      </c>
      <c r="F32" s="920">
        <v>12</v>
      </c>
      <c r="G32" s="266"/>
      <c r="H32" s="326">
        <f>VLOOKUP(G32,'משתתפים '!$B$3:$D$842,3,0)</f>
        <v>0</v>
      </c>
      <c r="I32" s="368">
        <f>VLOOKUP(G32,'משתתפים '!$B$3:$E$842,4,0)</f>
        <v>0</v>
      </c>
      <c r="J32" s="189"/>
      <c r="K32" s="923"/>
      <c r="L32" s="288"/>
      <c r="M32" s="295">
        <f>VLOOKUP(L32,'משתתפים '!$B$3:$D$842,3,0)</f>
        <v>0</v>
      </c>
      <c r="N32" s="369">
        <f>VLOOKUP(L32,'משתתפים '!$B$3:$E$842,4,0)</f>
        <v>0</v>
      </c>
      <c r="P32" s="936"/>
      <c r="Q32" s="348"/>
      <c r="R32" s="295">
        <f>VLOOKUP(Q32,'משתתפים '!$B$3:$D$842,3,0)</f>
        <v>0</v>
      </c>
      <c r="S32" s="366">
        <f>VLOOKUP(Q32,'משתתפים '!$B$3:$E$842,4,0)</f>
        <v>0</v>
      </c>
    </row>
    <row r="33" spans="1:19" ht="20.100000000000001" customHeight="1" thickBot="1">
      <c r="A33" s="261">
        <v>24</v>
      </c>
      <c r="B33" s="263"/>
      <c r="C33" s="374">
        <f>VLOOKUP(B33,'משתתפים '!$B$3:$D$842,3,0)</f>
        <v>0</v>
      </c>
      <c r="D33" s="375">
        <f>VLOOKUP(B33,'משתתפים '!$B$3:$E$842,4,0)</f>
        <v>0</v>
      </c>
      <c r="F33" s="921"/>
      <c r="G33" s="265"/>
      <c r="H33" s="323">
        <f>VLOOKUP(G33,'משתתפים '!$B$3:$D$842,3,0)</f>
        <v>0</v>
      </c>
      <c r="I33" s="370">
        <f>VLOOKUP(G33,'משתתפים '!$B$3:$E$842,4,0)</f>
        <v>0</v>
      </c>
      <c r="J33" s="189"/>
      <c r="K33" s="924"/>
      <c r="L33" s="296"/>
      <c r="M33" s="293">
        <f>VLOOKUP(L33,'משתתפים '!$B$3:$D$842,3,0)</f>
        <v>0</v>
      </c>
      <c r="N33" s="370">
        <f>VLOOKUP(L33,'משתתפים '!$B$3:$E$842,4,0)</f>
        <v>0</v>
      </c>
      <c r="P33" s="937"/>
      <c r="Q33" s="349"/>
      <c r="R33" s="293">
        <f>VLOOKUP(Q33,'משתתפים '!$B$3:$D$842,3,0)</f>
        <v>0</v>
      </c>
      <c r="S33" s="367">
        <f>VLOOKUP(Q33,'משתתפים '!$B$3:$E$842,4,0)</f>
        <v>0</v>
      </c>
    </row>
    <row r="34" spans="1:19" ht="20.100000000000001" customHeight="1">
      <c r="A34" s="261">
        <v>25</v>
      </c>
      <c r="B34" s="263"/>
      <c r="C34" s="374">
        <f>VLOOKUP(B34,'משתתפים '!$B$3:$D$842,3,0)</f>
        <v>0</v>
      </c>
      <c r="D34" s="375">
        <f>VLOOKUP(B34,'משתתפים '!$B$3:$E$842,4,0)</f>
        <v>0</v>
      </c>
      <c r="F34" s="920">
        <v>13</v>
      </c>
      <c r="G34" s="266"/>
      <c r="H34" s="326">
        <f>VLOOKUP(G34,'משתתפים '!$B$3:$D$842,3,0)</f>
        <v>0</v>
      </c>
      <c r="I34" s="368">
        <f>VLOOKUP(G34,'משתתפים '!$B$3:$E$842,4,0)</f>
        <v>0</v>
      </c>
      <c r="J34" s="189"/>
      <c r="K34" s="922">
        <v>7</v>
      </c>
      <c r="L34" s="291"/>
      <c r="M34" s="292">
        <f>VLOOKUP(L34,'משתתפים '!$B$3:$D$842,3,0)</f>
        <v>0</v>
      </c>
      <c r="N34" s="368">
        <f>VLOOKUP(L34,'משתתפים '!$B$3:$E$842,4,0)</f>
        <v>0</v>
      </c>
      <c r="P34" s="935">
        <v>23</v>
      </c>
      <c r="Q34" s="346"/>
      <c r="R34" s="292">
        <f>VLOOKUP(Q34,'משתתפים '!$B$3:$D$842,3,0)</f>
        <v>0</v>
      </c>
      <c r="S34" s="365">
        <f>VLOOKUP(Q34,'משתתפים '!$B$3:$E$842,4,0)</f>
        <v>0</v>
      </c>
    </row>
    <row r="35" spans="1:19" ht="20.100000000000001" customHeight="1" thickBot="1">
      <c r="A35" s="261">
        <v>26</v>
      </c>
      <c r="B35" s="263"/>
      <c r="C35" s="374">
        <f>VLOOKUP(B35,'משתתפים '!$B$3:$D$842,3,0)</f>
        <v>0</v>
      </c>
      <c r="D35" s="375">
        <f>VLOOKUP(B35,'משתתפים '!$B$3:$E$842,4,0)</f>
        <v>0</v>
      </c>
      <c r="F35" s="921"/>
      <c r="G35" s="265"/>
      <c r="H35" s="323">
        <f>VLOOKUP(G35,'משתתפים '!$B$3:$D$842,3,0)</f>
        <v>0</v>
      </c>
      <c r="I35" s="370">
        <f>VLOOKUP(G35,'משתתפים '!$B$3:$E$842,4,0)</f>
        <v>0</v>
      </c>
      <c r="J35" s="189"/>
      <c r="K35" s="923"/>
      <c r="L35" s="288"/>
      <c r="M35" s="294">
        <f>VLOOKUP(L35,'משתתפים '!$B$3:$D$842,3,0)</f>
        <v>0</v>
      </c>
      <c r="N35" s="369">
        <f>VLOOKUP(L35,'משתתפים '!$B$3:$E$842,4,0)</f>
        <v>0</v>
      </c>
      <c r="P35" s="936"/>
      <c r="Q35" s="360"/>
      <c r="R35" s="294">
        <f>VLOOKUP(Q35,'משתתפים '!$B$3:$D$842,3,0)</f>
        <v>0</v>
      </c>
      <c r="S35" s="366">
        <f>VLOOKUP(Q35,'משתתפים '!$B$3:$E$842,4,0)</f>
        <v>0</v>
      </c>
    </row>
    <row r="36" spans="1:19" ht="20.100000000000001" customHeight="1">
      <c r="A36" s="261">
        <v>27</v>
      </c>
      <c r="B36" s="263"/>
      <c r="C36" s="374">
        <f>VLOOKUP(B36,'משתתפים '!$B$3:$D$842,3,0)</f>
        <v>0</v>
      </c>
      <c r="D36" s="375">
        <f>VLOOKUP(B36,'משתתפים '!$B$3:$E$842,4,0)</f>
        <v>0</v>
      </c>
      <c r="E36" s="272"/>
      <c r="F36" s="920">
        <v>14</v>
      </c>
      <c r="G36" s="266"/>
      <c r="H36" s="326">
        <f>VLOOKUP(G36,'משתתפים '!$B$3:$D$842,3,0)</f>
        <v>0</v>
      </c>
      <c r="I36" s="368">
        <f>VLOOKUP(G36,'משתתפים '!$B$3:$E$842,4,0)</f>
        <v>0</v>
      </c>
      <c r="J36" s="137"/>
      <c r="K36" s="923"/>
      <c r="L36" s="288"/>
      <c r="M36" s="295">
        <f>VLOOKUP(L36,'משתתפים '!$B$3:$D$842,3,0)</f>
        <v>0</v>
      </c>
      <c r="N36" s="369">
        <f>VLOOKUP(L36,'משתתפים '!$B$3:$E$842,4,0)</f>
        <v>0</v>
      </c>
      <c r="P36" s="936"/>
      <c r="Q36" s="354"/>
      <c r="R36" s="295">
        <f>VLOOKUP(Q36,'משתתפים '!$B$3:$D$842,3,0)</f>
        <v>0</v>
      </c>
      <c r="S36" s="366">
        <f>VLOOKUP(Q36,'משתתפים '!$B$3:$E$842,4,0)</f>
        <v>0</v>
      </c>
    </row>
    <row r="37" spans="1:19" ht="20.100000000000001" customHeight="1" thickBot="1">
      <c r="A37" s="261">
        <v>28</v>
      </c>
      <c r="B37" s="263"/>
      <c r="C37" s="374">
        <f>VLOOKUP(B37,'משתתפים '!$B$3:$D$842,3,0)</f>
        <v>0</v>
      </c>
      <c r="D37" s="375">
        <f>VLOOKUP(B37,'משתתפים '!$B$3:$E$842,4,0)</f>
        <v>0</v>
      </c>
      <c r="F37" s="921"/>
      <c r="G37" s="265"/>
      <c r="H37" s="323">
        <f>VLOOKUP(G37,'משתתפים '!$B$3:$D$842,3,0)</f>
        <v>0</v>
      </c>
      <c r="I37" s="370">
        <f>VLOOKUP(G37,'משתתפים '!$B$3:$E$842,4,0)</f>
        <v>0</v>
      </c>
      <c r="J37" s="273"/>
      <c r="K37" s="924"/>
      <c r="L37" s="296"/>
      <c r="M37" s="293">
        <f>VLOOKUP(L37,'משתתפים '!$B$3:$D$842,3,0)</f>
        <v>0</v>
      </c>
      <c r="N37" s="370">
        <f>VLOOKUP(L37,'משתתפים '!$B$3:$E$842,4,0)</f>
        <v>0</v>
      </c>
      <c r="P37" s="937"/>
      <c r="Q37" s="349"/>
      <c r="R37" s="293">
        <f>VLOOKUP(Q37,'משתתפים '!$B$3:$D$842,3,0)</f>
        <v>0</v>
      </c>
      <c r="S37" s="367">
        <f>VLOOKUP(Q37,'משתתפים '!$B$3:$E$842,4,0)</f>
        <v>0</v>
      </c>
    </row>
    <row r="38" spans="1:19" ht="20.100000000000001" customHeight="1">
      <c r="A38" s="261">
        <v>29</v>
      </c>
      <c r="B38" s="218"/>
      <c r="C38" s="374">
        <f>VLOOKUP(B38,'משתתפים '!$B$3:$D$842,3,0)</f>
        <v>0</v>
      </c>
      <c r="D38" s="375">
        <f>VLOOKUP(B38,'משתתפים '!$B$3:$E$842,4,0)</f>
        <v>0</v>
      </c>
      <c r="F38" s="920">
        <v>15</v>
      </c>
      <c r="G38" s="266"/>
      <c r="H38" s="326">
        <f>VLOOKUP(G38,'משתתפים '!$B$3:$D$842,3,0)</f>
        <v>0</v>
      </c>
      <c r="I38" s="368">
        <f>VLOOKUP(G38,'משתתפים '!$B$3:$E$842,4,0)</f>
        <v>0</v>
      </c>
      <c r="K38" s="922">
        <v>8</v>
      </c>
      <c r="L38" s="274"/>
      <c r="M38" s="292">
        <f>VLOOKUP(L38,'משתתפים '!$B$3:$D$842,3,0)</f>
        <v>0</v>
      </c>
      <c r="N38" s="368">
        <f>VLOOKUP(L38,'משתתפים '!$B$3:$E$842,4,0)</f>
        <v>0</v>
      </c>
      <c r="P38" s="935">
        <v>24</v>
      </c>
      <c r="Q38" s="346"/>
      <c r="R38" s="292">
        <f>VLOOKUP(Q38,'משתתפים '!$B$3:$D$842,3,0)</f>
        <v>0</v>
      </c>
      <c r="S38" s="365">
        <f>VLOOKUP(Q38,'משתתפים '!$B$3:$E$842,4,0)</f>
        <v>0</v>
      </c>
    </row>
    <row r="39" spans="1:19" ht="20.100000000000001" customHeight="1" thickBot="1">
      <c r="A39" s="261">
        <v>30</v>
      </c>
      <c r="B39" s="263"/>
      <c r="C39" s="374">
        <f>VLOOKUP(B39,'משתתפים '!$B$3:$D$842,3,0)</f>
        <v>0</v>
      </c>
      <c r="D39" s="375">
        <f>VLOOKUP(B39,'משתתפים '!$B$3:$E$842,4,0)</f>
        <v>0</v>
      </c>
      <c r="F39" s="921"/>
      <c r="G39" s="275"/>
      <c r="H39" s="323">
        <f>VLOOKUP(G39,'משתתפים '!$B$3:$D$842,3,0)</f>
        <v>0</v>
      </c>
      <c r="I39" s="370">
        <f>VLOOKUP(G39,'משתתפים '!$B$3:$E$842,4,0)</f>
        <v>0</v>
      </c>
      <c r="J39" s="179"/>
      <c r="K39" s="923"/>
      <c r="L39" s="287"/>
      <c r="M39" s="294">
        <f>VLOOKUP(L39,'משתתפים '!$B$3:$D$842,3,0)</f>
        <v>0</v>
      </c>
      <c r="N39" s="369">
        <f>VLOOKUP(L39,'משתתפים '!$B$3:$E$842,4,0)</f>
        <v>0</v>
      </c>
      <c r="P39" s="936"/>
      <c r="Q39" s="354"/>
      <c r="R39" s="294">
        <f>VLOOKUP(Q39,'משתתפים '!$B$3:$D$842,3,0)</f>
        <v>0</v>
      </c>
      <c r="S39" s="366">
        <f>VLOOKUP(Q39,'משתתפים '!$B$3:$E$842,4,0)</f>
        <v>0</v>
      </c>
    </row>
    <row r="40" spans="1:19" ht="20.100000000000001" customHeight="1">
      <c r="A40" s="261">
        <v>31</v>
      </c>
      <c r="B40" s="263"/>
      <c r="C40" s="374">
        <f>VLOOKUP(B40,'משתתפים '!$B$3:$D$842,3,0)</f>
        <v>0</v>
      </c>
      <c r="D40" s="375">
        <f>VLOOKUP(B40,'משתתפים '!$B$3:$E$842,4,0)</f>
        <v>0</v>
      </c>
      <c r="F40" s="920">
        <v>16</v>
      </c>
      <c r="G40" s="266"/>
      <c r="H40" s="326">
        <f>VLOOKUP(G40,'משתתפים '!$B$3:$D$842,3,0)</f>
        <v>0</v>
      </c>
      <c r="I40" s="368">
        <f>VLOOKUP(G40,'משתתפים '!$B$3:$E$842,4,0)</f>
        <v>0</v>
      </c>
      <c r="J40" s="242"/>
      <c r="K40" s="923"/>
      <c r="L40" s="287"/>
      <c r="M40" s="295">
        <f>VLOOKUP(L40,'משתתפים '!$B$3:$D$842,3,0)</f>
        <v>0</v>
      </c>
      <c r="N40" s="369">
        <f>VLOOKUP(L40,'משתתפים '!$B$3:$E$842,4,0)</f>
        <v>0</v>
      </c>
      <c r="P40" s="936"/>
      <c r="Q40" s="354"/>
      <c r="R40" s="295">
        <f>VLOOKUP(Q40,'משתתפים '!$B$3:$D$842,3,0)</f>
        <v>0</v>
      </c>
      <c r="S40" s="366">
        <f>VLOOKUP(Q40,'משתתפים '!$B$3:$E$842,4,0)</f>
        <v>0</v>
      </c>
    </row>
    <row r="41" spans="1:19" ht="20.100000000000001" customHeight="1" thickBot="1">
      <c r="A41" s="261">
        <v>32</v>
      </c>
      <c r="B41" s="263"/>
      <c r="C41" s="374">
        <f>VLOOKUP(B41,'משתתפים '!$B$3:$D$842,3,0)</f>
        <v>0</v>
      </c>
      <c r="D41" s="375">
        <f>VLOOKUP(B41,'משתתפים '!$B$3:$E$842,4,0)</f>
        <v>0</v>
      </c>
      <c r="F41" s="921"/>
      <c r="G41" s="265"/>
      <c r="H41" s="323">
        <f>VLOOKUP(G41,'משתתפים '!$B$3:$D$842,3,0)</f>
        <v>0</v>
      </c>
      <c r="I41" s="370">
        <f>VLOOKUP(G41,'משתתפים '!$B$3:$E$842,4,0)</f>
        <v>0</v>
      </c>
      <c r="J41" s="244"/>
      <c r="K41" s="924"/>
      <c r="L41" s="296"/>
      <c r="M41" s="293">
        <f>VLOOKUP(L41,'משתתפים '!$B$3:$D$842,3,0)</f>
        <v>0</v>
      </c>
      <c r="N41" s="370">
        <f>VLOOKUP(L41,'משתתפים '!$B$3:$E$842,4,0)</f>
        <v>0</v>
      </c>
      <c r="P41" s="937"/>
      <c r="Q41" s="349"/>
      <c r="R41" s="293">
        <f>VLOOKUP(Q41,'משתתפים '!$B$3:$D$842,3,0)</f>
        <v>0</v>
      </c>
      <c r="S41" s="367">
        <f>VLOOKUP(Q41,'משתתפים '!$B$3:$E$842,4,0)</f>
        <v>0</v>
      </c>
    </row>
    <row r="42" spans="1:19" ht="20.100000000000001" customHeight="1">
      <c r="F42" s="920">
        <v>17</v>
      </c>
      <c r="G42" s="266"/>
      <c r="H42" s="326">
        <f>VLOOKUP(G42,'משתתפים '!$B$3:$D$842,3,0)</f>
        <v>0</v>
      </c>
      <c r="I42" s="368">
        <f>VLOOKUP(G42,'משתתפים '!$B$3:$E$842,4,0)</f>
        <v>0</v>
      </c>
      <c r="J42" s="242"/>
      <c r="K42" s="922">
        <v>9</v>
      </c>
      <c r="L42" s="345"/>
      <c r="M42" s="292">
        <f>VLOOKUP(L42,'משתתפים '!$B$3:$D$842,3,0)</f>
        <v>0</v>
      </c>
      <c r="N42" s="368">
        <f>VLOOKUP(L42,'משתתפים '!$B$3:$E$842,4,0)</f>
        <v>0</v>
      </c>
      <c r="P42" s="935">
        <v>25</v>
      </c>
      <c r="Q42" s="358"/>
      <c r="R42" s="292">
        <f>VLOOKUP(Q42,'משתתפים '!$B$3:$D$842,3,0)</f>
        <v>0</v>
      </c>
      <c r="S42" s="365">
        <f>VLOOKUP(Q42,'משתתפים '!$B$3:$E$842,4,0)</f>
        <v>0</v>
      </c>
    </row>
    <row r="43" spans="1:19" ht="20.100000000000001" customHeight="1" thickBot="1">
      <c r="F43" s="921"/>
      <c r="G43" s="275"/>
      <c r="H43" s="323">
        <f>VLOOKUP(G43,'משתתפים '!$B$3:$D$842,3,0)</f>
        <v>0</v>
      </c>
      <c r="I43" s="370">
        <f>VLOOKUP(G43,'משתתפים '!$B$3:$E$842,4,0)</f>
        <v>0</v>
      </c>
      <c r="J43" s="242"/>
      <c r="K43" s="923"/>
      <c r="L43" s="288"/>
      <c r="M43" s="294">
        <f>VLOOKUP(L43,'משתתפים '!$B$3:$D$842,3,0)</f>
        <v>0</v>
      </c>
      <c r="N43" s="369">
        <f>VLOOKUP(L43,'משתתפים '!$B$3:$E$842,4,0)</f>
        <v>0</v>
      </c>
      <c r="P43" s="936"/>
      <c r="Q43" s="353"/>
      <c r="R43" s="294">
        <f>VLOOKUP(Q43,'משתתפים '!$B$3:$D$842,3,0)</f>
        <v>0</v>
      </c>
      <c r="S43" s="366">
        <f>VLOOKUP(Q43,'משתתפים '!$B$3:$E$842,4,0)</f>
        <v>0</v>
      </c>
    </row>
    <row r="44" spans="1:19" ht="20.100000000000001" customHeight="1">
      <c r="F44" s="920">
        <v>18</v>
      </c>
      <c r="G44" s="266"/>
      <c r="H44" s="326">
        <f>VLOOKUP(G44,'משתתפים '!$B$3:$D$842,3,0)</f>
        <v>0</v>
      </c>
      <c r="I44" s="368">
        <f>VLOOKUP(G44,'משתתפים '!$B$3:$E$842,4,0)</f>
        <v>0</v>
      </c>
      <c r="K44" s="923"/>
      <c r="L44" s="758"/>
      <c r="M44" s="295">
        <f>VLOOKUP(L44,'משתתפים '!$B$3:$D$842,3,0)</f>
        <v>0</v>
      </c>
      <c r="N44" s="369">
        <f>VLOOKUP(L44,'משתתפים '!$B$3:$E$842,4,0)</f>
        <v>0</v>
      </c>
      <c r="P44" s="936"/>
      <c r="Q44" s="359"/>
      <c r="R44" s="295">
        <f>VLOOKUP(Q44,'משתתפים '!$B$3:$D$842,3,0)</f>
        <v>0</v>
      </c>
      <c r="S44" s="366">
        <f>VLOOKUP(Q44,'משתתפים '!$B$3:$E$842,4,0)</f>
        <v>0</v>
      </c>
    </row>
    <row r="45" spans="1:19" ht="20.100000000000001" customHeight="1" thickBot="1">
      <c r="F45" s="921"/>
      <c r="G45" s="275"/>
      <c r="H45" s="323">
        <f>VLOOKUP(G45,'משתתפים '!$B$3:$D$842,3,0)</f>
        <v>0</v>
      </c>
      <c r="I45" s="370">
        <f>VLOOKUP(G45,'משתתפים '!$B$3:$E$842,4,0)</f>
        <v>0</v>
      </c>
      <c r="J45" s="249"/>
      <c r="K45" s="924"/>
      <c r="L45" s="296"/>
      <c r="M45" s="293">
        <f>VLOOKUP(L45,'משתתפים '!$B$3:$D$842,3,0)</f>
        <v>0</v>
      </c>
      <c r="N45" s="370">
        <f>VLOOKUP(L45,'משתתפים '!$B$3:$E$842,4,0)</f>
        <v>0</v>
      </c>
      <c r="P45" s="937"/>
      <c r="Q45" s="349"/>
      <c r="R45" s="293">
        <f>VLOOKUP(Q45,'משתתפים '!$B$3:$D$842,3,0)</f>
        <v>0</v>
      </c>
      <c r="S45" s="367">
        <f>VLOOKUP(Q45,'משתתפים '!$B$3:$E$842,4,0)</f>
        <v>0</v>
      </c>
    </row>
    <row r="46" spans="1:19" ht="20.100000000000001" customHeight="1">
      <c r="F46" s="920">
        <v>19</v>
      </c>
      <c r="G46" s="266"/>
      <c r="H46" s="326">
        <f>VLOOKUP(G46,'משתתפים '!$B$3:$D$842,3,0)</f>
        <v>0</v>
      </c>
      <c r="I46" s="368">
        <f>VLOOKUP(G46,'משתתפים '!$B$3:$E$842,4,0)</f>
        <v>0</v>
      </c>
      <c r="K46" s="922">
        <v>10</v>
      </c>
      <c r="L46" s="270"/>
      <c r="M46" s="292">
        <f>VLOOKUP(L46,'משתתפים '!$B$3:$D$842,3,0)</f>
        <v>0</v>
      </c>
      <c r="N46" s="368">
        <f>VLOOKUP(L46,'משתתפים '!$B$3:$E$842,4,0)</f>
        <v>0</v>
      </c>
      <c r="P46" s="935">
        <v>26</v>
      </c>
      <c r="Q46" s="361"/>
      <c r="R46" s="292">
        <f>VLOOKUP(Q46,'משתתפים '!$B$3:$D$842,3,0)</f>
        <v>0</v>
      </c>
      <c r="S46" s="365">
        <f>VLOOKUP(Q46,'משתתפים '!$B$3:$E$842,4,0)</f>
        <v>0</v>
      </c>
    </row>
    <row r="47" spans="1:19" ht="20.100000000000001" customHeight="1" thickBot="1">
      <c r="F47" s="921"/>
      <c r="G47" s="275"/>
      <c r="H47" s="323">
        <f>VLOOKUP(G47,'משתתפים '!$B$3:$D$842,3,0)</f>
        <v>0</v>
      </c>
      <c r="I47" s="370">
        <f>VLOOKUP(G47,'משתתפים '!$B$3:$E$842,4,0)</f>
        <v>0</v>
      </c>
      <c r="K47" s="923"/>
      <c r="L47" s="287"/>
      <c r="M47" s="294">
        <f>VLOOKUP(L47,'משתתפים '!$B$3:$D$842,3,0)</f>
        <v>0</v>
      </c>
      <c r="N47" s="369">
        <f>VLOOKUP(L47,'משתתפים '!$B$3:$E$842,4,0)</f>
        <v>0</v>
      </c>
      <c r="P47" s="936"/>
      <c r="Q47" s="347"/>
      <c r="R47" s="294">
        <f>VLOOKUP(Q47,'משתתפים '!$B$3:$D$842,3,0)</f>
        <v>0</v>
      </c>
      <c r="S47" s="366">
        <f>VLOOKUP(Q47,'משתתפים '!$B$3:$E$842,4,0)</f>
        <v>0</v>
      </c>
    </row>
    <row r="48" spans="1:19" ht="20.100000000000001" customHeight="1">
      <c r="F48" s="920">
        <v>20</v>
      </c>
      <c r="G48" s="266"/>
      <c r="H48" s="326">
        <f>VLOOKUP(G48,'משתתפים '!$B$3:$D$842,3,0)</f>
        <v>0</v>
      </c>
      <c r="I48" s="368">
        <f>VLOOKUP(G48,'משתתפים '!$B$3:$E$842,4,0)</f>
        <v>0</v>
      </c>
      <c r="K48" s="923"/>
      <c r="L48" s="287"/>
      <c r="M48" s="295">
        <f>VLOOKUP(L48,'משתתפים '!$B$3:$D$842,3,0)</f>
        <v>0</v>
      </c>
      <c r="N48" s="369">
        <f>VLOOKUP(L48,'משתתפים '!$B$3:$E$842,4,0)</f>
        <v>0</v>
      </c>
      <c r="P48" s="936"/>
      <c r="Q48" s="347"/>
      <c r="R48" s="295">
        <f>VLOOKUP(Q48,'משתתפים '!$B$3:$D$842,3,0)</f>
        <v>0</v>
      </c>
      <c r="S48" s="366">
        <f>VLOOKUP(Q48,'משתתפים '!$B$3:$E$842,4,0)</f>
        <v>0</v>
      </c>
    </row>
    <row r="49" spans="5:19" ht="20.100000000000001" customHeight="1" thickBot="1">
      <c r="F49" s="921"/>
      <c r="G49" s="275"/>
      <c r="H49" s="323">
        <f>VLOOKUP(G49,'משתתפים '!$B$3:$D$842,3,0)</f>
        <v>0</v>
      </c>
      <c r="I49" s="370">
        <f>VLOOKUP(G49,'משתתפים '!$B$3:$E$842,4,0)</f>
        <v>0</v>
      </c>
      <c r="K49" s="924"/>
      <c r="L49" s="296"/>
      <c r="M49" s="293">
        <f>VLOOKUP(L49,'משתתפים '!$B$3:$D$842,3,0)</f>
        <v>0</v>
      </c>
      <c r="N49" s="370">
        <f>VLOOKUP(L49,'משתתפים '!$B$3:$E$842,4,0)</f>
        <v>0</v>
      </c>
      <c r="P49" s="937"/>
      <c r="Q49" s="349"/>
      <c r="R49" s="293">
        <f>VLOOKUP(Q49,'משתתפים '!$B$3:$D$842,3,0)</f>
        <v>0</v>
      </c>
      <c r="S49" s="367">
        <f>VLOOKUP(Q49,'משתתפים '!$B$3:$E$842,4,0)</f>
        <v>0</v>
      </c>
    </row>
    <row r="50" spans="5:19" ht="20.100000000000001" customHeight="1">
      <c r="F50" s="920">
        <v>21</v>
      </c>
      <c r="G50" s="266"/>
      <c r="H50" s="326">
        <f>VLOOKUP(G50,'משתתפים '!$B$3:$D$842,3,0)</f>
        <v>0</v>
      </c>
      <c r="I50" s="368">
        <f>VLOOKUP(G50,'משתתפים '!$B$3:$E$842,4,0)</f>
        <v>0</v>
      </c>
      <c r="K50" s="922">
        <v>11</v>
      </c>
      <c r="L50" s="270"/>
      <c r="M50" s="292">
        <f>VLOOKUP(L50,'משתתפים '!$B$3:$D$842,3,0)</f>
        <v>0</v>
      </c>
      <c r="N50" s="368">
        <f>VLOOKUP(L50,'משתתפים '!$B$3:$E$842,4,0)</f>
        <v>0</v>
      </c>
      <c r="P50" s="935">
        <v>27</v>
      </c>
      <c r="Q50" s="356"/>
      <c r="R50" s="292">
        <f>VLOOKUP(Q50,'משתתפים '!$B$3:$D$842,3,0)</f>
        <v>0</v>
      </c>
      <c r="S50" s="365">
        <f>VLOOKUP(Q50,'משתתפים '!$B$3:$E$842,4,0)</f>
        <v>0</v>
      </c>
    </row>
    <row r="51" spans="5:19" ht="20.100000000000001" customHeight="1" thickBot="1">
      <c r="F51" s="921"/>
      <c r="G51" s="275"/>
      <c r="H51" s="323">
        <f>VLOOKUP(G51,'משתתפים '!$B$3:$D$842,3,0)</f>
        <v>0</v>
      </c>
      <c r="I51" s="370">
        <f>VLOOKUP(G51,'משתתפים '!$B$3:$E$842,4,0)</f>
        <v>0</v>
      </c>
      <c r="K51" s="923"/>
      <c r="L51" s="288"/>
      <c r="M51" s="294">
        <f>VLOOKUP(L51,'משתתפים '!$B$3:$D$842,3,0)</f>
        <v>0</v>
      </c>
      <c r="N51" s="369">
        <f>VLOOKUP(L51,'משתתפים '!$B$3:$E$842,4,0)</f>
        <v>0</v>
      </c>
      <c r="P51" s="936"/>
      <c r="Q51" s="357"/>
      <c r="R51" s="294">
        <f>VLOOKUP(Q51,'משתתפים '!$B$3:$D$842,3,0)</f>
        <v>0</v>
      </c>
      <c r="S51" s="366">
        <f>VLOOKUP(Q51,'משתתפים '!$B$3:$E$842,4,0)</f>
        <v>0</v>
      </c>
    </row>
    <row r="52" spans="5:19" ht="20.100000000000001" customHeight="1">
      <c r="F52" s="920">
        <v>22</v>
      </c>
      <c r="G52" s="266"/>
      <c r="H52" s="326">
        <f>VLOOKUP(G52,'משתתפים '!$B$3:$D$842,3,0)</f>
        <v>0</v>
      </c>
      <c r="I52" s="368">
        <f>VLOOKUP(G52,'משתתפים '!$B$3:$E$842,4,0)</f>
        <v>0</v>
      </c>
      <c r="K52" s="923"/>
      <c r="L52" s="288"/>
      <c r="M52" s="295">
        <f>VLOOKUP(L52,'משתתפים '!$B$3:$D$842,3,0)</f>
        <v>0</v>
      </c>
      <c r="N52" s="369">
        <f>VLOOKUP(L52,'משתתפים '!$B$3:$E$842,4,0)</f>
        <v>0</v>
      </c>
      <c r="P52" s="936"/>
      <c r="Q52" s="360"/>
      <c r="R52" s="295">
        <f>VLOOKUP(Q52,'משתתפים '!$B$3:$D$842,3,0)</f>
        <v>0</v>
      </c>
      <c r="S52" s="366">
        <f>VLOOKUP(Q52,'משתתפים '!$B$3:$E$842,4,0)</f>
        <v>0</v>
      </c>
    </row>
    <row r="53" spans="5:19" ht="20.100000000000001" customHeight="1" thickBot="1">
      <c r="F53" s="921"/>
      <c r="G53" s="275"/>
      <c r="H53" s="323">
        <f>VLOOKUP(G53,'משתתפים '!$B$3:$D$842,3,0)</f>
        <v>0</v>
      </c>
      <c r="I53" s="370">
        <f>VLOOKUP(G53,'משתתפים '!$B$3:$E$842,4,0)</f>
        <v>0</v>
      </c>
      <c r="K53" s="924"/>
      <c r="L53" s="299"/>
      <c r="M53" s="293">
        <f>VLOOKUP(L53,'משתתפים '!$B$3:$D$842,3,0)</f>
        <v>0</v>
      </c>
      <c r="N53" s="370">
        <f>VLOOKUP(L53,'משתתפים '!$B$3:$E$842,4,0)</f>
        <v>0</v>
      </c>
      <c r="P53" s="937"/>
      <c r="Q53" s="349"/>
      <c r="R53" s="293">
        <f>VLOOKUP(Q53,'משתתפים '!$B$3:$D$842,3,0)</f>
        <v>0</v>
      </c>
      <c r="S53" s="367">
        <f>VLOOKUP(Q53,'משתתפים '!$B$3:$E$842,4,0)</f>
        <v>0</v>
      </c>
    </row>
    <row r="54" spans="5:19" ht="20.100000000000001" customHeight="1">
      <c r="F54" s="920">
        <v>23</v>
      </c>
      <c r="G54" s="266"/>
      <c r="H54" s="326">
        <f>VLOOKUP(G54,'משתתפים '!$B$3:$D$842,3,0)</f>
        <v>0</v>
      </c>
      <c r="I54" s="368">
        <f>VLOOKUP(G54,'משתתפים '!$B$3:$E$842,4,0)</f>
        <v>0</v>
      </c>
      <c r="K54" s="922">
        <v>12</v>
      </c>
      <c r="L54" s="270"/>
      <c r="M54" s="292">
        <f>VLOOKUP(L54,'משתתפים '!$B$3:$D$842,3,0)</f>
        <v>0</v>
      </c>
      <c r="N54" s="368">
        <f>VLOOKUP(L54,'משתתפים '!$B$3:$E$842,4,0)</f>
        <v>0</v>
      </c>
      <c r="P54" s="935">
        <v>28</v>
      </c>
      <c r="Q54" s="346"/>
      <c r="R54" s="292">
        <f>VLOOKUP(Q54,'משתתפים '!$B$3:$D$842,3,0)</f>
        <v>0</v>
      </c>
      <c r="S54" s="365">
        <f>VLOOKUP(Q54,'משתתפים '!$B$3:$E$842,4,0)</f>
        <v>0</v>
      </c>
    </row>
    <row r="55" spans="5:19" ht="20.100000000000001" customHeight="1" thickBot="1">
      <c r="E55" s="250"/>
      <c r="F55" s="921"/>
      <c r="G55" s="275"/>
      <c r="H55" s="323">
        <f>VLOOKUP(G55,'משתתפים '!$B$3:$D$842,3,0)</f>
        <v>0</v>
      </c>
      <c r="I55" s="370">
        <f>VLOOKUP(G55,'משתתפים '!$B$3:$E$842,4,0)</f>
        <v>0</v>
      </c>
      <c r="K55" s="923"/>
      <c r="L55" s="288"/>
      <c r="M55" s="294">
        <f>VLOOKUP(L55,'משתתפים '!$B$3:$D$842,3,0)</f>
        <v>0</v>
      </c>
      <c r="N55" s="369">
        <f>VLOOKUP(L55,'משתתפים '!$B$3:$E$842,4,0)</f>
        <v>0</v>
      </c>
      <c r="P55" s="936"/>
      <c r="Q55" s="353"/>
      <c r="R55" s="294">
        <f>VLOOKUP(Q55,'משתתפים '!$B$3:$D$842,3,0)</f>
        <v>0</v>
      </c>
      <c r="S55" s="366">
        <f>VLOOKUP(Q55,'משתתפים '!$B$3:$E$842,4,0)</f>
        <v>0</v>
      </c>
    </row>
    <row r="56" spans="5:19" ht="20.100000000000001" customHeight="1">
      <c r="F56" s="920">
        <v>24</v>
      </c>
      <c r="G56" s="266"/>
      <c r="H56" s="326">
        <f>VLOOKUP(G56,'משתתפים '!$B$3:$D$842,3,0)</f>
        <v>0</v>
      </c>
      <c r="I56" s="368">
        <f>VLOOKUP(G56,'משתתפים '!$B$3:$E$842,4,0)</f>
        <v>0</v>
      </c>
      <c r="K56" s="923"/>
      <c r="L56" s="288"/>
      <c r="M56" s="295">
        <f>VLOOKUP(L56,'משתתפים '!$B$3:$D$842,3,0)</f>
        <v>0</v>
      </c>
      <c r="N56" s="369">
        <f>VLOOKUP(L56,'משתתפים '!$B$3:$E$842,4,0)</f>
        <v>0</v>
      </c>
      <c r="P56" s="936"/>
      <c r="Q56" s="354"/>
      <c r="R56" s="295">
        <f>VLOOKUP(Q56,'משתתפים '!$B$3:$D$842,3,0)</f>
        <v>0</v>
      </c>
      <c r="S56" s="366">
        <f>VLOOKUP(Q56,'משתתפים '!$B$3:$E$842,4,0)</f>
        <v>0</v>
      </c>
    </row>
    <row r="57" spans="5:19" ht="20.100000000000001" customHeight="1" thickBot="1">
      <c r="E57" s="250"/>
      <c r="F57" s="921"/>
      <c r="G57" s="276"/>
      <c r="H57" s="323">
        <f>VLOOKUP(G57,'משתתפים '!$B$3:$D$842,3,0)</f>
        <v>0</v>
      </c>
      <c r="I57" s="370">
        <f>VLOOKUP(G57,'משתתפים '!$B$3:$E$842,4,0)</f>
        <v>0</v>
      </c>
      <c r="K57" s="924"/>
      <c r="L57" s="296"/>
      <c r="M57" s="293">
        <f>VLOOKUP(L57,'משתתפים '!$B$3:$D$842,3,0)</f>
        <v>0</v>
      </c>
      <c r="N57" s="370">
        <f>VLOOKUP(L57,'משתתפים '!$B$3:$E$842,4,0)</f>
        <v>0</v>
      </c>
      <c r="P57" s="937"/>
      <c r="Q57" s="349"/>
      <c r="R57" s="293">
        <f>VLOOKUP(Q57,'משתתפים '!$B$3:$D$842,3,0)</f>
        <v>0</v>
      </c>
      <c r="S57" s="367">
        <f>VLOOKUP(Q57,'משתתפים '!$B$3:$E$842,4,0)</f>
        <v>0</v>
      </c>
    </row>
    <row r="58" spans="5:19" ht="20.100000000000001" customHeight="1">
      <c r="E58" s="250"/>
      <c r="F58" s="920">
        <v>25</v>
      </c>
      <c r="G58" s="266"/>
      <c r="H58" s="326">
        <f>VLOOKUP(G58,'משתתפים '!$B$3:$D$842,3,0)</f>
        <v>0</v>
      </c>
      <c r="I58" s="368">
        <f>VLOOKUP(G58,'משתתפים '!$B$3:$E$842,4,0)</f>
        <v>0</v>
      </c>
      <c r="K58" s="922">
        <v>13</v>
      </c>
      <c r="L58" s="270"/>
      <c r="M58" s="292">
        <f>VLOOKUP(L58,'משתתפים '!$B$3:$D$842,3,0)</f>
        <v>0</v>
      </c>
      <c r="N58" s="368">
        <f>VLOOKUP(L58,'משתתפים '!$B$3:$E$842,4,0)</f>
        <v>0</v>
      </c>
      <c r="P58" s="935">
        <v>29</v>
      </c>
      <c r="Q58" s="356"/>
      <c r="R58" s="292">
        <f>VLOOKUP(Q58,'משתתפים '!$B$3:$D$842,3,0)</f>
        <v>0</v>
      </c>
      <c r="S58" s="365">
        <f>VLOOKUP(Q58,'משתתפים '!$B$3:$E$842,4,0)</f>
        <v>0</v>
      </c>
    </row>
    <row r="59" spans="5:19" ht="20.100000000000001" customHeight="1" thickBot="1">
      <c r="F59" s="921"/>
      <c r="G59" s="275"/>
      <c r="H59" s="323">
        <f>VLOOKUP(G59,'משתתפים '!$B$3:$D$842,3,0)</f>
        <v>0</v>
      </c>
      <c r="I59" s="370">
        <f>VLOOKUP(G59,'משתתפים '!$B$3:$E$842,4,0)</f>
        <v>0</v>
      </c>
      <c r="K59" s="923"/>
      <c r="L59" s="288"/>
      <c r="M59" s="294">
        <f>VLOOKUP(L59,'משתתפים '!$B$3:$D$842,3,0)</f>
        <v>0</v>
      </c>
      <c r="N59" s="369">
        <f>VLOOKUP(L59,'משתתפים '!$B$3:$E$842,4,0)</f>
        <v>0</v>
      </c>
      <c r="P59" s="936"/>
      <c r="Q59" s="357"/>
      <c r="R59" s="294">
        <f>VLOOKUP(Q59,'משתתפים '!$B$3:$D$842,3,0)</f>
        <v>0</v>
      </c>
      <c r="S59" s="366">
        <f>VLOOKUP(Q59,'משתתפים '!$B$3:$E$842,4,0)</f>
        <v>0</v>
      </c>
    </row>
    <row r="60" spans="5:19" ht="20.100000000000001" customHeight="1">
      <c r="F60" s="920">
        <v>26</v>
      </c>
      <c r="G60" s="266"/>
      <c r="H60" s="326">
        <f>VLOOKUP(G60,'משתתפים '!$B$3:$D$842,3,0)</f>
        <v>0</v>
      </c>
      <c r="I60" s="368">
        <f>VLOOKUP(G60,'משתתפים '!$B$3:$E$842,4,0)</f>
        <v>0</v>
      </c>
      <c r="K60" s="923"/>
      <c r="L60" s="288"/>
      <c r="M60" s="295">
        <f>VLOOKUP(L60,'משתתפים '!$B$3:$D$842,3,0)</f>
        <v>0</v>
      </c>
      <c r="N60" s="369">
        <f>VLOOKUP(L60,'משתתפים '!$B$3:$E$842,4,0)</f>
        <v>0</v>
      </c>
      <c r="P60" s="936"/>
      <c r="Q60" s="359"/>
      <c r="R60" s="295">
        <f>VLOOKUP(Q60,'משתתפים '!$B$3:$D$842,3,0)</f>
        <v>0</v>
      </c>
      <c r="S60" s="366">
        <f>VLOOKUP(Q60,'משתתפים '!$B$3:$E$842,4,0)</f>
        <v>0</v>
      </c>
    </row>
    <row r="61" spans="5:19" ht="20.100000000000001" customHeight="1" thickBot="1">
      <c r="F61" s="921"/>
      <c r="G61" s="275"/>
      <c r="H61" s="323">
        <f>VLOOKUP(G61,'משתתפים '!$B$3:$D$842,3,0)</f>
        <v>0</v>
      </c>
      <c r="I61" s="370">
        <f>VLOOKUP(G61,'משתתפים '!$B$3:$E$842,4,0)</f>
        <v>0</v>
      </c>
      <c r="K61" s="924"/>
      <c r="L61" s="296"/>
      <c r="M61" s="293">
        <f>VLOOKUP(L61,'משתתפים '!$B$3:$D$842,3,0)</f>
        <v>0</v>
      </c>
      <c r="N61" s="370">
        <f>VLOOKUP(L61,'משתתפים '!$B$3:$E$842,4,0)</f>
        <v>0</v>
      </c>
      <c r="P61" s="937"/>
      <c r="Q61" s="349"/>
      <c r="R61" s="293">
        <f>VLOOKUP(Q61,'משתתפים '!$B$3:$D$842,3,0)</f>
        <v>0</v>
      </c>
      <c r="S61" s="367">
        <f>VLOOKUP(Q61,'משתתפים '!$B$3:$E$842,4,0)</f>
        <v>0</v>
      </c>
    </row>
    <row r="62" spans="5:19" ht="20.100000000000001" customHeight="1">
      <c r="F62" s="920">
        <v>27</v>
      </c>
      <c r="G62" s="266"/>
      <c r="H62" s="326">
        <f>VLOOKUP(G62,'משתתפים '!$B$3:$D$842,3,0)</f>
        <v>0</v>
      </c>
      <c r="I62" s="368">
        <f>VLOOKUP(G62,'משתתפים '!$B$3:$E$842,4,0)</f>
        <v>0</v>
      </c>
      <c r="K62" s="922">
        <v>14</v>
      </c>
      <c r="L62" s="270"/>
      <c r="M62" s="292">
        <f>VLOOKUP(L62,'משתתפים '!$B$3:$D$842,3,0)</f>
        <v>0</v>
      </c>
      <c r="N62" s="368">
        <f>VLOOKUP(L62,'משתתפים '!$B$3:$E$842,4,0)</f>
        <v>0</v>
      </c>
      <c r="P62" s="935">
        <v>30</v>
      </c>
      <c r="Q62" s="350"/>
      <c r="R62" s="292">
        <f>VLOOKUP(Q62,'משתתפים '!$B$3:$D$842,3,0)</f>
        <v>0</v>
      </c>
      <c r="S62" s="365">
        <f>VLOOKUP(Q62,'משתתפים '!$B$3:$E$842,4,0)</f>
        <v>0</v>
      </c>
    </row>
    <row r="63" spans="5:19" ht="20.100000000000001" customHeight="1" thickBot="1">
      <c r="F63" s="921"/>
      <c r="G63" s="275"/>
      <c r="H63" s="323">
        <f>VLOOKUP(G63,'משתתפים '!$B$3:$D$842,3,0)</f>
        <v>0</v>
      </c>
      <c r="I63" s="370">
        <f>VLOOKUP(G63,'משתתפים '!$B$3:$E$842,4,0)</f>
        <v>0</v>
      </c>
      <c r="K63" s="923"/>
      <c r="L63" s="288"/>
      <c r="M63" s="294">
        <f>VLOOKUP(L63,'משתתפים '!$B$3:$D$842,3,0)</f>
        <v>0</v>
      </c>
      <c r="N63" s="369">
        <f>VLOOKUP(L63,'משתתפים '!$B$3:$E$842,4,0)</f>
        <v>0</v>
      </c>
      <c r="P63" s="936"/>
      <c r="Q63" s="362"/>
      <c r="R63" s="294">
        <f>VLOOKUP(Q63,'משתתפים '!$B$3:$D$842,3,0)</f>
        <v>0</v>
      </c>
      <c r="S63" s="366">
        <f>VLOOKUP(Q63,'משתתפים '!$B$3:$E$842,4,0)</f>
        <v>0</v>
      </c>
    </row>
    <row r="64" spans="5:19" ht="20.100000000000001" customHeight="1">
      <c r="F64" s="920">
        <v>28</v>
      </c>
      <c r="G64" s="266"/>
      <c r="H64" s="326">
        <f>VLOOKUP(G64,'משתתפים '!$B$3:$D$842,3,0)</f>
        <v>0</v>
      </c>
      <c r="I64" s="368">
        <f>VLOOKUP(G64,'משתתפים '!$B$3:$E$842,4,0)</f>
        <v>0</v>
      </c>
      <c r="K64" s="923"/>
      <c r="L64" s="288"/>
      <c r="M64" s="295">
        <f>VLOOKUP(L64,'משתתפים '!$B$3:$D$842,3,0)</f>
        <v>0</v>
      </c>
      <c r="N64" s="369">
        <f>VLOOKUP(L64,'משתתפים '!$B$3:$E$842,4,0)</f>
        <v>0</v>
      </c>
      <c r="P64" s="936"/>
      <c r="Q64" s="348"/>
      <c r="R64" s="295">
        <f>VLOOKUP(Q64,'משתתפים '!$B$3:$D$842,3,0)</f>
        <v>0</v>
      </c>
      <c r="S64" s="366">
        <f>VLOOKUP(Q64,'משתתפים '!$B$3:$E$842,4,0)</f>
        <v>0</v>
      </c>
    </row>
    <row r="65" spans="6:19" ht="20.100000000000001" customHeight="1" thickBot="1">
      <c r="F65" s="921"/>
      <c r="G65" s="275"/>
      <c r="H65" s="323">
        <f>VLOOKUP(G65,'משתתפים '!$B$3:$D$842,3,0)</f>
        <v>0</v>
      </c>
      <c r="I65" s="370">
        <f>VLOOKUP(G65,'משתתפים '!$B$3:$E$842,4,0)</f>
        <v>0</v>
      </c>
      <c r="K65" s="924"/>
      <c r="L65" s="299"/>
      <c r="M65" s="293">
        <f>VLOOKUP(L65,'משתתפים '!$B$3:$D$842,3,0)</f>
        <v>0</v>
      </c>
      <c r="N65" s="370">
        <f>VLOOKUP(L65,'משתתפים '!$B$3:$E$842,4,0)</f>
        <v>0</v>
      </c>
      <c r="P65" s="937"/>
      <c r="Q65" s="349"/>
      <c r="R65" s="293">
        <f>VLOOKUP(Q65,'משתתפים '!$B$3:$D$842,3,0)</f>
        <v>0</v>
      </c>
      <c r="S65" s="367">
        <f>VLOOKUP(Q65,'משתתפים '!$B$3:$E$842,4,0)</f>
        <v>0</v>
      </c>
    </row>
    <row r="66" spans="6:19" ht="20.100000000000001" customHeight="1">
      <c r="F66" s="920">
        <v>29</v>
      </c>
      <c r="G66" s="266"/>
      <c r="H66" s="326">
        <f>VLOOKUP(G66,'משתתפים '!$B$3:$D$842,3,0)</f>
        <v>0</v>
      </c>
      <c r="I66" s="368">
        <f>VLOOKUP(G66,'משתתפים '!$B$3:$E$842,4,0)</f>
        <v>0</v>
      </c>
      <c r="K66" s="922">
        <v>15</v>
      </c>
      <c r="L66" s="291"/>
      <c r="M66" s="292">
        <f>VLOOKUP(L66,'משתתפים '!$B$3:$D$842,3,0)</f>
        <v>0</v>
      </c>
      <c r="N66" s="368">
        <f>VLOOKUP(L66,'משתתפים '!$B$3:$E$842,4,0)</f>
        <v>0</v>
      </c>
      <c r="P66" s="935">
        <v>31</v>
      </c>
      <c r="Q66" s="358"/>
      <c r="R66" s="292">
        <f>VLOOKUP(Q66,'משתתפים '!$B$3:$D$842,3,0)</f>
        <v>0</v>
      </c>
      <c r="S66" s="365">
        <f>VLOOKUP(Q66,'משתתפים '!$B$3:$E$842,4,0)</f>
        <v>0</v>
      </c>
    </row>
    <row r="67" spans="6:19" ht="20.100000000000001" customHeight="1" thickBot="1">
      <c r="F67" s="921"/>
      <c r="G67" s="275"/>
      <c r="H67" s="323">
        <f>VLOOKUP(G67,'משתתפים '!$B$3:$D$842,3,0)</f>
        <v>0</v>
      </c>
      <c r="I67" s="370">
        <f>VLOOKUP(G67,'משתתפים '!$B$3:$E$842,4,0)</f>
        <v>0</v>
      </c>
      <c r="K67" s="923"/>
      <c r="L67" s="288"/>
      <c r="M67" s="294">
        <f>VLOOKUP(L67,'משתתפים '!$B$3:$D$842,3,0)</f>
        <v>0</v>
      </c>
      <c r="N67" s="369">
        <f>VLOOKUP(L67,'משתתפים '!$B$3:$E$842,4,0)</f>
        <v>0</v>
      </c>
      <c r="P67" s="936"/>
      <c r="Q67" s="363"/>
      <c r="R67" s="294">
        <f>VLOOKUP(Q67,'משתתפים '!$B$3:$D$842,3,0)</f>
        <v>0</v>
      </c>
      <c r="S67" s="366">
        <f>VLOOKUP(Q67,'משתתפים '!$B$3:$E$842,4,0)</f>
        <v>0</v>
      </c>
    </row>
    <row r="68" spans="6:19" ht="20.100000000000001" customHeight="1">
      <c r="F68" s="920">
        <v>30</v>
      </c>
      <c r="G68" s="266"/>
      <c r="H68" s="326">
        <f>VLOOKUP(G68,'משתתפים '!$B$3:$D$842,3,0)</f>
        <v>0</v>
      </c>
      <c r="I68" s="368">
        <f>VLOOKUP(G68,'משתתפים '!$B$3:$E$842,4,0)</f>
        <v>0</v>
      </c>
      <c r="K68" s="923"/>
      <c r="L68" s="286"/>
      <c r="M68" s="295">
        <f>VLOOKUP(L68,'משתתפים '!$B$3:$D$842,3,0)</f>
        <v>0</v>
      </c>
      <c r="N68" s="369">
        <f>VLOOKUP(L68,'משתתפים '!$B$3:$E$842,4,0)</f>
        <v>0</v>
      </c>
      <c r="P68" s="936"/>
      <c r="Q68" s="362"/>
      <c r="R68" s="295">
        <f>VLOOKUP(Q68,'משתתפים '!$B$3:$D$842,3,0)</f>
        <v>0</v>
      </c>
      <c r="S68" s="366">
        <f>VLOOKUP(Q68,'משתתפים '!$B$3:$E$842,4,0)</f>
        <v>0</v>
      </c>
    </row>
    <row r="69" spans="6:19" ht="20.100000000000001" customHeight="1" thickBot="1">
      <c r="F69" s="921"/>
      <c r="G69" s="275"/>
      <c r="H69" s="323">
        <f>VLOOKUP(G69,'משתתפים '!$B$3:$D$842,3,0)</f>
        <v>0</v>
      </c>
      <c r="I69" s="370">
        <f>VLOOKUP(G69,'משתתפים '!$B$3:$E$842,4,0)</f>
        <v>0</v>
      </c>
      <c r="K69" s="924"/>
      <c r="L69" s="299"/>
      <c r="M69" s="293">
        <f>VLOOKUP(L69,'משתתפים '!$B$3:$D$842,3,0)</f>
        <v>0</v>
      </c>
      <c r="N69" s="370">
        <f>VLOOKUP(L69,'משתתפים '!$B$3:$E$842,4,0)</f>
        <v>0</v>
      </c>
      <c r="P69" s="937"/>
      <c r="Q69" s="349"/>
      <c r="R69" s="293">
        <f>VLOOKUP(Q69,'משתתפים '!$B$3:$D$842,3,0)</f>
        <v>0</v>
      </c>
      <c r="S69" s="367">
        <f>VLOOKUP(Q69,'משתתפים '!$B$3:$E$842,4,0)</f>
        <v>0</v>
      </c>
    </row>
    <row r="70" spans="6:19" ht="20.100000000000001" customHeight="1">
      <c r="F70" s="920">
        <v>31</v>
      </c>
      <c r="G70" s="266"/>
      <c r="H70" s="326">
        <f>VLOOKUP(G70,'משתתפים '!$B$3:$D$842,3,0)</f>
        <v>0</v>
      </c>
      <c r="I70" s="368">
        <f>VLOOKUP(G70,'משתתפים '!$B$3:$E$842,4,0)</f>
        <v>0</v>
      </c>
      <c r="K70" s="922">
        <v>16</v>
      </c>
      <c r="L70" s="270"/>
      <c r="M70" s="292">
        <f>VLOOKUP(L70,'משתתפים '!$B$3:$D$842,3,0)</f>
        <v>0</v>
      </c>
      <c r="N70" s="368">
        <f>VLOOKUP(L70,'משתתפים '!$B$3:$E$842,4,0)</f>
        <v>0</v>
      </c>
      <c r="P70" s="935">
        <v>32</v>
      </c>
      <c r="Q70" s="364"/>
      <c r="R70" s="292">
        <f>VLOOKUP(Q70,'משתתפים '!$B$3:$D$842,3,0)</f>
        <v>0</v>
      </c>
      <c r="S70" s="365">
        <f>VLOOKUP(Q70,'משתתפים '!$B$3:$E$842,4,0)</f>
        <v>0</v>
      </c>
    </row>
    <row r="71" spans="6:19" ht="20.100000000000001" customHeight="1" thickBot="1">
      <c r="F71" s="921"/>
      <c r="G71" s="275"/>
      <c r="H71" s="323">
        <f>VLOOKUP(G71,'משתתפים '!$B$3:$D$842,3,0)</f>
        <v>0</v>
      </c>
      <c r="I71" s="370">
        <f>VLOOKUP(G71,'משתתפים '!$B$3:$E$842,4,0)</f>
        <v>0</v>
      </c>
      <c r="K71" s="923"/>
      <c r="L71" s="288"/>
      <c r="M71" s="294">
        <f>VLOOKUP(L71,'משתתפים '!$B$3:$D$842,3,0)</f>
        <v>0</v>
      </c>
      <c r="N71" s="369">
        <f>VLOOKUP(L71,'משתתפים '!$B$3:$E$842,4,0)</f>
        <v>0</v>
      </c>
      <c r="P71" s="936"/>
      <c r="Q71" s="348"/>
      <c r="R71" s="294">
        <f>VLOOKUP(Q71,'משתתפים '!$B$3:$D$842,3,0)</f>
        <v>0</v>
      </c>
      <c r="S71" s="366">
        <f>VLOOKUP(Q71,'משתתפים '!$B$3:$E$842,4,0)</f>
        <v>0</v>
      </c>
    </row>
    <row r="72" spans="6:19" ht="20.100000000000001" customHeight="1">
      <c r="F72" s="920">
        <v>32</v>
      </c>
      <c r="G72" s="266"/>
      <c r="H72" s="326">
        <f>VLOOKUP(G72,'משתתפים '!$B$3:$D$842,3,0)</f>
        <v>0</v>
      </c>
      <c r="I72" s="368">
        <f>VLOOKUP(G72,'משתתפים '!$B$3:$E$842,4,0)</f>
        <v>0</v>
      </c>
      <c r="K72" s="923"/>
      <c r="L72" s="288"/>
      <c r="M72" s="295">
        <f>VLOOKUP(L72,'משתתפים '!$B$3:$D$842,3,0)</f>
        <v>0</v>
      </c>
      <c r="N72" s="369">
        <f>VLOOKUP(L72,'משתתפים '!$B$3:$E$842,4,0)</f>
        <v>0</v>
      </c>
      <c r="P72" s="936"/>
      <c r="Q72" s="354"/>
      <c r="R72" s="295">
        <f>VLOOKUP(Q72,'משתתפים '!$B$3:$D$842,3,0)</f>
        <v>0</v>
      </c>
      <c r="S72" s="366">
        <f>VLOOKUP(Q72,'משתתפים '!$B$3:$E$842,4,0)</f>
        <v>0</v>
      </c>
    </row>
    <row r="73" spans="6:19" ht="20.100000000000001" customHeight="1" thickBot="1">
      <c r="F73" s="921"/>
      <c r="G73" s="275"/>
      <c r="H73" s="323">
        <f>VLOOKUP(G73,'משתתפים '!$B$3:$D$842,3,0)</f>
        <v>0</v>
      </c>
      <c r="I73" s="370">
        <f>VLOOKUP(G73,'משתתפים '!$B$3:$E$842,4,0)</f>
        <v>0</v>
      </c>
      <c r="K73" s="924"/>
      <c r="L73" s="296"/>
      <c r="M73" s="293">
        <f>VLOOKUP(L73,'משתתפים '!$B$3:$D$842,3,0)</f>
        <v>0</v>
      </c>
      <c r="N73" s="370">
        <f>VLOOKUP(L73,'משתתפים '!$B$3:$E$842,4,0)</f>
        <v>0</v>
      </c>
      <c r="P73" s="937"/>
      <c r="Q73" s="349"/>
      <c r="R73" s="293">
        <f>VLOOKUP(Q73,'משתתפים '!$B$3:$D$842,3,0)</f>
        <v>0</v>
      </c>
      <c r="S73" s="367">
        <f>VLOOKUP(Q73,'משתתפים '!$B$3:$E$842,4,0)</f>
        <v>0</v>
      </c>
    </row>
  </sheetData>
  <sheetProtection selectLockedCells="1"/>
  <mergeCells count="70">
    <mergeCell ref="F66:F67"/>
    <mergeCell ref="K66:K69"/>
    <mergeCell ref="P66:P69"/>
    <mergeCell ref="F68:F69"/>
    <mergeCell ref="F70:F71"/>
    <mergeCell ref="K70:K73"/>
    <mergeCell ref="P70:P73"/>
    <mergeCell ref="F72:F73"/>
    <mergeCell ref="F58:F59"/>
    <mergeCell ref="K58:K61"/>
    <mergeCell ref="P58:P61"/>
    <mergeCell ref="F60:F61"/>
    <mergeCell ref="F62:F63"/>
    <mergeCell ref="K62:K65"/>
    <mergeCell ref="P62:P65"/>
    <mergeCell ref="F64:F65"/>
    <mergeCell ref="F50:F51"/>
    <mergeCell ref="K50:K53"/>
    <mergeCell ref="P50:P53"/>
    <mergeCell ref="F52:F53"/>
    <mergeCell ref="F54:F55"/>
    <mergeCell ref="K54:K57"/>
    <mergeCell ref="P54:P57"/>
    <mergeCell ref="F56:F57"/>
    <mergeCell ref="F42:F43"/>
    <mergeCell ref="K42:K45"/>
    <mergeCell ref="P42:P45"/>
    <mergeCell ref="F44:F45"/>
    <mergeCell ref="F46:F47"/>
    <mergeCell ref="K46:K49"/>
    <mergeCell ref="P46:P49"/>
    <mergeCell ref="F48:F49"/>
    <mergeCell ref="F34:F35"/>
    <mergeCell ref="K34:K37"/>
    <mergeCell ref="P34:P37"/>
    <mergeCell ref="F36:F37"/>
    <mergeCell ref="F38:F39"/>
    <mergeCell ref="K38:K41"/>
    <mergeCell ref="P38:P41"/>
    <mergeCell ref="F40:F41"/>
    <mergeCell ref="F26:F27"/>
    <mergeCell ref="K26:K29"/>
    <mergeCell ref="P26:P29"/>
    <mergeCell ref="F28:F29"/>
    <mergeCell ref="F30:F31"/>
    <mergeCell ref="K30:K33"/>
    <mergeCell ref="P30:P33"/>
    <mergeCell ref="F32:F33"/>
    <mergeCell ref="F18:F19"/>
    <mergeCell ref="K18:K21"/>
    <mergeCell ref="P18:P21"/>
    <mergeCell ref="F20:F21"/>
    <mergeCell ref="F22:F23"/>
    <mergeCell ref="K22:K25"/>
    <mergeCell ref="P22:P25"/>
    <mergeCell ref="F24:F25"/>
    <mergeCell ref="F10:F11"/>
    <mergeCell ref="K10:K13"/>
    <mergeCell ref="P10:P13"/>
    <mergeCell ref="F12:F13"/>
    <mergeCell ref="F14:F15"/>
    <mergeCell ref="K14:K17"/>
    <mergeCell ref="P14:P17"/>
    <mergeCell ref="F16:F17"/>
    <mergeCell ref="A8:C8"/>
    <mergeCell ref="A1:M1"/>
    <mergeCell ref="F4:H4"/>
    <mergeCell ref="F5:H5"/>
    <mergeCell ref="L5:M5"/>
    <mergeCell ref="F7:H7"/>
  </mergeCells>
  <conditionalFormatting sqref="I5:J5">
    <cfRule type="expression" dxfId="125" priority="61">
      <formula>$I$5="שלשות"</formula>
    </cfRule>
    <cfRule type="expression" dxfId="124" priority="62">
      <formula>$I$5="יחידים"</formula>
    </cfRule>
    <cfRule type="expression" dxfId="123" priority="63">
      <formula>$I$5="זוגות"</formula>
    </cfRule>
  </conditionalFormatting>
  <conditionalFormatting sqref="F10 F18 F20 F22 F24 F26 F28 F30 F32 F34 F36 F38 F40 F42 F44 F46 F48 F50 F52 F54 F56 F58 F60 F62 F64 F66 F68 F70 F72 F12 F16 F14">
    <cfRule type="expression" dxfId="122" priority="59">
      <formula>if+$I$5=יחידים</formula>
    </cfRule>
  </conditionalFormatting>
  <conditionalFormatting sqref="F10">
    <cfRule type="expression" dxfId="121" priority="58">
      <formula>if+$I$5=יחידים</formula>
    </cfRule>
  </conditionalFormatting>
  <conditionalFormatting sqref="F10">
    <cfRule type="expression" dxfId="120" priority="56">
      <formula>if+$I$5=יחידים</formula>
    </cfRule>
  </conditionalFormatting>
  <conditionalFormatting sqref="F10">
    <cfRule type="expression" dxfId="119" priority="55">
      <formula>if+$I$5=יחידים</formula>
    </cfRule>
  </conditionalFormatting>
  <conditionalFormatting sqref="F10">
    <cfRule type="expression" dxfId="118" priority="57">
      <formula>if+$I$5=יחידים</formula>
    </cfRule>
  </conditionalFormatting>
  <conditionalFormatting sqref="F10">
    <cfRule type="expression" dxfId="117" priority="54">
      <formula>if+$I$5=יחידים</formula>
    </cfRule>
  </conditionalFormatting>
  <conditionalFormatting sqref="A10:A41">
    <cfRule type="expression" dxfId="116" priority="53">
      <formula>$I$5="יחידים"</formula>
    </cfRule>
  </conditionalFormatting>
  <conditionalFormatting sqref="F10 F72 F70 F68 F66 F64 F62 F60 F58 F56 F54 F52 F50 F48 F46 F44 F42 F40 F38 F36 F34 F32 F30 F28 F26 F24 F22 F20 F18 F12 F16 F14">
    <cfRule type="expression" dxfId="115" priority="52">
      <formula>$I$5= "זוגות"</formula>
    </cfRule>
  </conditionalFormatting>
  <conditionalFormatting sqref="K10:K73">
    <cfRule type="expression" dxfId="114" priority="51">
      <formula>$I$5="שלשות"</formula>
    </cfRule>
  </conditionalFormatting>
  <conditionalFormatting sqref="K10:K73">
    <cfRule type="expression" dxfId="113" priority="60">
      <formula>#REF!="שלשות"</formula>
    </cfRule>
  </conditionalFormatting>
  <conditionalFormatting sqref="L10:L13">
    <cfRule type="duplicateValues" dxfId="112" priority="50"/>
  </conditionalFormatting>
  <conditionalFormatting sqref="L24">
    <cfRule type="duplicateValues" dxfId="111" priority="49"/>
  </conditionalFormatting>
  <conditionalFormatting sqref="L26">
    <cfRule type="duplicateValues" dxfId="110" priority="48"/>
  </conditionalFormatting>
  <conditionalFormatting sqref="L34:L36">
    <cfRule type="duplicateValues" dxfId="109" priority="47"/>
  </conditionalFormatting>
  <conditionalFormatting sqref="L38:L40">
    <cfRule type="duplicateValues" dxfId="108" priority="46"/>
  </conditionalFormatting>
  <conditionalFormatting sqref="L38:L40">
    <cfRule type="duplicateValues" dxfId="107" priority="45"/>
  </conditionalFormatting>
  <conditionalFormatting sqref="L43">
    <cfRule type="duplicateValues" dxfId="106" priority="44"/>
  </conditionalFormatting>
  <conditionalFormatting sqref="L46 L48">
    <cfRule type="duplicateValues" dxfId="105" priority="43"/>
  </conditionalFormatting>
  <conditionalFormatting sqref="L46">
    <cfRule type="duplicateValues" dxfId="104" priority="42"/>
  </conditionalFormatting>
  <conditionalFormatting sqref="L46:L48">
    <cfRule type="duplicateValues" dxfId="103" priority="41"/>
  </conditionalFormatting>
  <conditionalFormatting sqref="L50:L52">
    <cfRule type="duplicateValues" dxfId="102" priority="40"/>
  </conditionalFormatting>
  <conditionalFormatting sqref="L58:L60">
    <cfRule type="duplicateValues" dxfId="101" priority="39"/>
  </conditionalFormatting>
  <conditionalFormatting sqref="L58:L60">
    <cfRule type="duplicateValues" dxfId="100" priority="38"/>
  </conditionalFormatting>
  <conditionalFormatting sqref="L63:L64">
    <cfRule type="duplicateValues" dxfId="99" priority="37"/>
  </conditionalFormatting>
  <conditionalFormatting sqref="L62:L64">
    <cfRule type="duplicateValues" dxfId="98" priority="36"/>
  </conditionalFormatting>
  <conditionalFormatting sqref="L62">
    <cfRule type="duplicateValues" dxfId="97" priority="35"/>
  </conditionalFormatting>
  <conditionalFormatting sqref="L66:L68">
    <cfRule type="duplicateValues" dxfId="96" priority="34"/>
  </conditionalFormatting>
  <conditionalFormatting sqref="L70:L72">
    <cfRule type="duplicateValues" dxfId="95" priority="33"/>
  </conditionalFormatting>
  <conditionalFormatting sqref="L31:L32">
    <cfRule type="duplicateValues" dxfId="94" priority="32"/>
  </conditionalFormatting>
  <conditionalFormatting sqref="L15:L16">
    <cfRule type="duplicateValues" dxfId="93" priority="31"/>
  </conditionalFormatting>
  <conditionalFormatting sqref="L18:L20">
    <cfRule type="duplicateValues" dxfId="92" priority="30"/>
  </conditionalFormatting>
  <conditionalFormatting sqref="P10:P73">
    <cfRule type="expression" dxfId="91" priority="28">
      <formula>$I$5="שלשות"</formula>
    </cfRule>
  </conditionalFormatting>
  <conditionalFormatting sqref="P10:P73">
    <cfRule type="expression" dxfId="90" priority="29">
      <formula>#REF!="שלשות"</formula>
    </cfRule>
  </conditionalFormatting>
  <conditionalFormatting sqref="Q10:Q11">
    <cfRule type="duplicateValues" dxfId="89" priority="27"/>
  </conditionalFormatting>
  <conditionalFormatting sqref="Q18">
    <cfRule type="duplicateValues" dxfId="88" priority="26"/>
  </conditionalFormatting>
  <conditionalFormatting sqref="Q24">
    <cfRule type="duplicateValues" dxfId="87" priority="25"/>
  </conditionalFormatting>
  <conditionalFormatting sqref="Q31">
    <cfRule type="duplicateValues" dxfId="86" priority="24"/>
  </conditionalFormatting>
  <conditionalFormatting sqref="Q31">
    <cfRule type="duplicateValues" dxfId="85" priority="23"/>
  </conditionalFormatting>
  <conditionalFormatting sqref="Q35">
    <cfRule type="duplicateValues" dxfId="84" priority="22"/>
  </conditionalFormatting>
  <conditionalFormatting sqref="Q44">
    <cfRule type="duplicateValues" dxfId="83" priority="21"/>
  </conditionalFormatting>
  <conditionalFormatting sqref="Q46:Q48">
    <cfRule type="duplicateValues" dxfId="82" priority="20"/>
  </conditionalFormatting>
  <conditionalFormatting sqref="Q52">
    <cfRule type="duplicateValues" dxfId="81" priority="19"/>
  </conditionalFormatting>
  <conditionalFormatting sqref="Q52">
    <cfRule type="duplicateValues" dxfId="80" priority="18"/>
  </conditionalFormatting>
  <conditionalFormatting sqref="Q60">
    <cfRule type="duplicateValues" dxfId="79" priority="17"/>
  </conditionalFormatting>
  <conditionalFormatting sqref="F12">
    <cfRule type="expression" dxfId="78" priority="15">
      <formula>if+$I$5=יחידים</formula>
    </cfRule>
  </conditionalFormatting>
  <conditionalFormatting sqref="F12">
    <cfRule type="expression" dxfId="77" priority="13">
      <formula>if+$I$5=יחידים</formula>
    </cfRule>
  </conditionalFormatting>
  <conditionalFormatting sqref="F12">
    <cfRule type="expression" dxfId="76" priority="12">
      <formula>if+$I$5=יחידים</formula>
    </cfRule>
  </conditionalFormatting>
  <conditionalFormatting sqref="F12">
    <cfRule type="expression" dxfId="75" priority="14">
      <formula>if+$I$5=יחידים</formula>
    </cfRule>
  </conditionalFormatting>
  <conditionalFormatting sqref="F12">
    <cfRule type="expression" dxfId="74" priority="11">
      <formula>if+$I$5=יחידים</formula>
    </cfRule>
  </conditionalFormatting>
  <conditionalFormatting sqref="F16">
    <cfRule type="expression" dxfId="73" priority="10">
      <formula>if+$I$5=יחידים</formula>
    </cfRule>
  </conditionalFormatting>
  <conditionalFormatting sqref="F16">
    <cfRule type="expression" dxfId="72" priority="8">
      <formula>if+$I$5=יחידים</formula>
    </cfRule>
  </conditionalFormatting>
  <conditionalFormatting sqref="F16">
    <cfRule type="expression" dxfId="71" priority="7">
      <formula>if+$I$5=יחידים</formula>
    </cfRule>
  </conditionalFormatting>
  <conditionalFormatting sqref="F16">
    <cfRule type="expression" dxfId="70" priority="9">
      <formula>if+$I$5=יחידים</formula>
    </cfRule>
  </conditionalFormatting>
  <conditionalFormatting sqref="F16">
    <cfRule type="expression" dxfId="69" priority="6">
      <formula>if+$I$5=יחידים</formula>
    </cfRule>
  </conditionalFormatting>
  <conditionalFormatting sqref="F14">
    <cfRule type="expression" dxfId="68" priority="5">
      <formula>if+$I$5=יחידים</formula>
    </cfRule>
  </conditionalFormatting>
  <conditionalFormatting sqref="F14">
    <cfRule type="expression" dxfId="67" priority="3">
      <formula>if+$I$5=יחידים</formula>
    </cfRule>
  </conditionalFormatting>
  <conditionalFormatting sqref="F14">
    <cfRule type="expression" dxfId="66" priority="2">
      <formula>if+$I$5=יחידים</formula>
    </cfRule>
  </conditionalFormatting>
  <conditionalFormatting sqref="F14">
    <cfRule type="expression" dxfId="65" priority="4">
      <formula>if+$I$5=יחידים</formula>
    </cfRule>
  </conditionalFormatting>
  <conditionalFormatting sqref="F14">
    <cfRule type="expression" dxfId="64" priority="1">
      <formula>if+$I$5=יחידים</formula>
    </cfRule>
  </conditionalFormatting>
  <printOptions horizontalCentered="1"/>
  <pageMargins left="0.70866141732283472" right="0.70866141732283472" top="0.74803149606299213" bottom="0.74803149606299213" header="0.31496062992125984" footer="0.31496062992125984"/>
  <pageSetup paperSize="9" scale="3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5999-B3A5-4C41-9A71-CAC2FEF6D383}">
  <sheetPr>
    <tabColor rgb="FF92D050"/>
  </sheetPr>
  <dimension ref="A1:Z73"/>
  <sheetViews>
    <sheetView rightToLeft="1" topLeftCell="A2" workbookViewId="0">
      <selection activeCell="G26" sqref="G26"/>
    </sheetView>
  </sheetViews>
  <sheetFormatPr defaultColWidth="7.75" defaultRowHeight="12.75"/>
  <cols>
    <col min="1" max="1" width="6.875" style="178" customWidth="1"/>
    <col min="2" max="4" width="17" style="178" customWidth="1"/>
    <col min="5" max="6" width="9.25" style="178" customWidth="1"/>
    <col min="7" max="8" width="17" style="178" customWidth="1"/>
    <col min="9" max="9" width="15.875" style="178" customWidth="1"/>
    <col min="10" max="10" width="9.25" style="178" customWidth="1"/>
    <col min="11" max="11" width="10.25" style="178" customWidth="1"/>
    <col min="12" max="13" width="17" style="178" customWidth="1"/>
    <col min="14" max="15" width="14.25" style="178" customWidth="1"/>
    <col min="16" max="16" width="7.75" style="178"/>
    <col min="17" max="17" width="19.75" style="178" customWidth="1"/>
    <col min="18" max="18" width="17.375" style="178" customWidth="1"/>
    <col min="19" max="19" width="7.75" style="313"/>
    <col min="20" max="21" width="7.75" style="178"/>
    <col min="22" max="22" width="12" style="178" customWidth="1"/>
    <col min="23" max="16384" width="7.75" style="178"/>
  </cols>
  <sheetData>
    <row r="1" spans="1:26" ht="18">
      <c r="A1" s="930"/>
      <c r="B1" s="930"/>
      <c r="C1" s="930"/>
      <c r="D1" s="930"/>
      <c r="E1" s="930"/>
      <c r="F1" s="930"/>
      <c r="G1" s="930"/>
      <c r="H1" s="930"/>
      <c r="I1" s="930"/>
      <c r="J1" s="930"/>
      <c r="K1" s="930"/>
      <c r="L1" s="930"/>
      <c r="M1" s="930"/>
    </row>
    <row r="2" spans="1:26" ht="18">
      <c r="A2" s="179"/>
      <c r="B2" s="179"/>
      <c r="C2" s="179"/>
      <c r="D2" s="179"/>
      <c r="E2" s="179"/>
      <c r="F2" s="179"/>
      <c r="G2" s="179"/>
      <c r="H2" s="179"/>
      <c r="I2" s="179"/>
      <c r="J2" s="179"/>
      <c r="K2" s="179"/>
      <c r="L2" s="179"/>
      <c r="M2" s="179"/>
    </row>
    <row r="3" spans="1:26" ht="18" hidden="1">
      <c r="N3" s="181"/>
      <c r="O3" s="181"/>
    </row>
    <row r="4" spans="1:26" ht="12.75" customHeight="1" thickBot="1">
      <c r="A4" s="179"/>
      <c r="C4" s="179"/>
      <c r="D4" s="179"/>
      <c r="E4" s="182" t="s">
        <v>1913</v>
      </c>
      <c r="F4" s="931" t="s">
        <v>1914</v>
      </c>
      <c r="G4" s="931"/>
      <c r="H4" s="931"/>
      <c r="I4" s="182" t="s">
        <v>1915</v>
      </c>
      <c r="J4" s="182"/>
      <c r="K4" s="249"/>
      <c r="L4" s="179"/>
      <c r="M4" s="179"/>
      <c r="N4" s="181"/>
      <c r="O4" s="181"/>
    </row>
    <row r="5" spans="1:26" ht="21" thickBot="1">
      <c r="A5" s="179"/>
      <c r="B5" s="179"/>
      <c r="E5" s="186" t="str">
        <f>'טופס דיווח תחרות מחשב  '!B5</f>
        <v>טורניר מועדוני</v>
      </c>
      <c r="F5" s="932">
        <f>'טופס דיווח תחרות מחשב  '!D5</f>
        <v>0</v>
      </c>
      <c r="G5" s="932"/>
      <c r="H5" s="932"/>
      <c r="I5" s="187">
        <f>'טופס דיווח תחרות מחשב  '!H5</f>
        <v>0</v>
      </c>
      <c r="J5" s="372"/>
      <c r="K5" s="251"/>
      <c r="L5" s="930">
        <f>'טופס דיווח תחרות מחשב  '!$B$8</f>
        <v>0</v>
      </c>
      <c r="M5" s="930"/>
    </row>
    <row r="6" spans="1:26" ht="18.75" thickBot="1">
      <c r="A6" s="181"/>
      <c r="B6" s="181"/>
      <c r="C6" s="181"/>
      <c r="D6" s="181"/>
      <c r="E6" s="189"/>
      <c r="F6" s="189"/>
      <c r="G6" s="189"/>
      <c r="H6" s="189"/>
      <c r="I6" s="189"/>
      <c r="J6" s="189"/>
      <c r="K6" s="371"/>
      <c r="L6" s="189"/>
      <c r="M6" s="189"/>
      <c r="N6" s="181"/>
      <c r="O6" s="181"/>
      <c r="P6" s="195"/>
    </row>
    <row r="7" spans="1:26" ht="21" thickBot="1">
      <c r="A7" s="181"/>
      <c r="B7" s="181"/>
      <c r="C7" s="181"/>
      <c r="D7" s="181"/>
      <c r="E7" s="181"/>
      <c r="F7" s="934" t="s">
        <v>2010</v>
      </c>
      <c r="G7" s="934"/>
      <c r="H7" s="934"/>
      <c r="I7" s="376" t="s">
        <v>2011</v>
      </c>
      <c r="M7" s="179"/>
      <c r="N7" s="373"/>
      <c r="O7" s="181"/>
      <c r="Q7" s="197"/>
    </row>
    <row r="8" spans="1:26" ht="18.75" thickBot="1">
      <c r="A8" s="930"/>
      <c r="B8" s="930"/>
      <c r="C8" s="930"/>
      <c r="D8" s="179"/>
      <c r="G8" s="209"/>
      <c r="I8" s="179"/>
      <c r="J8" s="179"/>
      <c r="K8" s="179"/>
      <c r="L8" s="179"/>
      <c r="M8" s="179"/>
      <c r="Z8" s="177"/>
    </row>
    <row r="9" spans="1:26" ht="19.5" thickBot="1">
      <c r="A9" s="252" t="s">
        <v>1921</v>
      </c>
      <c r="B9" s="253" t="s">
        <v>2003</v>
      </c>
      <c r="C9" s="254" t="s">
        <v>1902</v>
      </c>
      <c r="D9" s="327" t="s">
        <v>0</v>
      </c>
      <c r="F9" s="255" t="s">
        <v>2004</v>
      </c>
      <c r="G9" s="256" t="s">
        <v>2003</v>
      </c>
      <c r="H9" s="324" t="s">
        <v>1902</v>
      </c>
      <c r="I9" s="257" t="s">
        <v>0</v>
      </c>
      <c r="J9" s="189"/>
      <c r="K9" s="341" t="s">
        <v>2005</v>
      </c>
      <c r="L9" s="256" t="s">
        <v>2003</v>
      </c>
      <c r="M9" s="324" t="s">
        <v>1902</v>
      </c>
      <c r="N9" s="327" t="s">
        <v>0</v>
      </c>
      <c r="O9" s="317"/>
      <c r="P9" s="340" t="s">
        <v>2005</v>
      </c>
      <c r="Q9" s="256" t="s">
        <v>2003</v>
      </c>
      <c r="R9" s="257" t="s">
        <v>1902</v>
      </c>
      <c r="S9" s="327" t="s">
        <v>0</v>
      </c>
      <c r="U9" s="255" t="s">
        <v>2005</v>
      </c>
      <c r="V9" s="256" t="s">
        <v>2003</v>
      </c>
      <c r="W9" s="257" t="s">
        <v>1902</v>
      </c>
      <c r="X9" s="327" t="s">
        <v>0</v>
      </c>
    </row>
    <row r="10" spans="1:26" ht="20.100000000000001" customHeight="1">
      <c r="A10" s="258">
        <v>1</v>
      </c>
      <c r="B10" s="259"/>
      <c r="C10" s="318">
        <f>VLOOKUP(B10,'משתתפים '!$B$3:$D$842,3,0)</f>
        <v>0</v>
      </c>
      <c r="D10" s="374">
        <f>VLOOKUP(B10,'משתתפים '!$B$3:$E$842,4,0)</f>
        <v>0</v>
      </c>
      <c r="F10" s="928">
        <v>1</v>
      </c>
      <c r="G10" s="325"/>
      <c r="H10" s="326">
        <f>VLOOKUP(G10,'משתתפים '!$B$3:$D$842,3,0)</f>
        <v>0</v>
      </c>
      <c r="I10" s="368">
        <f>VLOOKUP(G10,'משתתפים '!$B$3:$E$842,4,0)</f>
        <v>0</v>
      </c>
      <c r="J10" s="189"/>
      <c r="K10" s="922">
        <v>1</v>
      </c>
      <c r="L10" s="291"/>
      <c r="M10" s="320">
        <f>VLOOKUP(L10,'משתתפים '!$B$3:$D$842,3,0)</f>
        <v>0</v>
      </c>
      <c r="N10" s="368">
        <f>VLOOKUP(L10,'משתתפים '!$B$3:$E$842,4,0)</f>
        <v>0</v>
      </c>
      <c r="P10" s="939">
        <v>17</v>
      </c>
      <c r="Q10" s="346"/>
      <c r="R10" s="292">
        <f>VLOOKUP(Q10,'משתתפים '!$B$3:$D$842,3,0)</f>
        <v>0</v>
      </c>
      <c r="S10" s="365">
        <f>VLOOKUP(Q10,'משתתפים '!$B$3:$E$842,4,0)</f>
        <v>0</v>
      </c>
      <c r="U10" s="940">
        <v>33</v>
      </c>
      <c r="V10" s="383"/>
      <c r="W10" s="292">
        <f>VLOOKUP(V10,'משתתפים '!$B$3:$D$842,3,0)</f>
        <v>0</v>
      </c>
      <c r="X10" s="365">
        <f>VLOOKUP(V10,'משתתפים '!$B$3:$E$842,4,0)</f>
        <v>0</v>
      </c>
    </row>
    <row r="11" spans="1:26" ht="20.100000000000001" customHeight="1" thickBot="1">
      <c r="A11" s="261">
        <v>2</v>
      </c>
      <c r="B11" s="89"/>
      <c r="C11" s="319">
        <f>VLOOKUP(B11,'משתתפים '!$B$3:$D$842,3,0)</f>
        <v>0</v>
      </c>
      <c r="D11" s="375">
        <f>VLOOKUP(B11,'משתתפים '!$B$3:$E$842,4,0)</f>
        <v>0</v>
      </c>
      <c r="F11" s="938"/>
      <c r="G11" s="330"/>
      <c r="H11" s="323">
        <f>VLOOKUP(G11,'משתתפים '!$B$3:$D$842,3,0)</f>
        <v>0</v>
      </c>
      <c r="I11" s="370">
        <f>VLOOKUP(G11,'משתתפים '!$B$3:$E$842,4,0)</f>
        <v>0</v>
      </c>
      <c r="J11" s="189"/>
      <c r="K11" s="923"/>
      <c r="L11" s="285"/>
      <c r="M11" s="321">
        <f>VLOOKUP(L11,'משתתפים '!$B$3:$D$842,3,0)</f>
        <v>0</v>
      </c>
      <c r="N11" s="369">
        <f>VLOOKUP(L11,'משתתפים '!$B$3:$E$842,4,0)</f>
        <v>0</v>
      </c>
      <c r="P11" s="936"/>
      <c r="Q11" s="347"/>
      <c r="R11" s="294">
        <f>VLOOKUP(Q11,'משתתפים '!$B$3:$D$842,3,0)</f>
        <v>0</v>
      </c>
      <c r="S11" s="366">
        <f>VLOOKUP(Q11,'משתתפים '!$B$3:$E$842,4,0)</f>
        <v>0</v>
      </c>
      <c r="U11" s="941"/>
      <c r="V11" s="110"/>
      <c r="W11" s="294">
        <f>VLOOKUP(V11,'משתתפים '!$B$3:$D$842,3,0)</f>
        <v>0</v>
      </c>
      <c r="X11" s="366">
        <f>VLOOKUP(V11,'משתתפים '!$B$3:$E$842,4,0)</f>
        <v>0</v>
      </c>
    </row>
    <row r="12" spans="1:26" ht="20.100000000000001" customHeight="1">
      <c r="A12" s="261">
        <v>3</v>
      </c>
      <c r="B12" s="101"/>
      <c r="C12" s="374">
        <f>VLOOKUP(B12,'משתתפים '!$B$3:$D$842,3,0)</f>
        <v>0</v>
      </c>
      <c r="D12" s="375">
        <f>VLOOKUP(B12,'משתתפים '!$B$3:$E$842,4,0)</f>
        <v>0</v>
      </c>
      <c r="F12" s="925">
        <v>2</v>
      </c>
      <c r="G12" s="260"/>
      <c r="H12" s="326">
        <f>VLOOKUP(G12,'משתתפים '!$B$3:$D$842,3,0)</f>
        <v>0</v>
      </c>
      <c r="I12" s="368">
        <f>VLOOKUP(G12,'משתתפים '!$B$3:$E$842,4,0)</f>
        <v>0</v>
      </c>
      <c r="J12" s="189"/>
      <c r="K12" s="923"/>
      <c r="L12" s="285"/>
      <c r="M12" s="322">
        <f>VLOOKUP(L12,'משתתפים '!$B$3:$D$842,3,0)</f>
        <v>0</v>
      </c>
      <c r="N12" s="369">
        <f>VLOOKUP(L12,'משתתפים '!$B$3:$E$842,4,0)</f>
        <v>0</v>
      </c>
      <c r="P12" s="936"/>
      <c r="Q12" s="348"/>
      <c r="R12" s="295">
        <f>VLOOKUP(Q12,'משתתפים '!$B$3:$D$842,3,0)</f>
        <v>0</v>
      </c>
      <c r="S12" s="366">
        <f>VLOOKUP(Q12,'משתתפים '!$B$3:$E$842,4,0)</f>
        <v>0</v>
      </c>
      <c r="U12" s="941"/>
      <c r="V12" s="303"/>
      <c r="W12" s="294">
        <f>VLOOKUP(V12,'משתתפים '!$B$3:$D$842,3,0)</f>
        <v>0</v>
      </c>
      <c r="X12" s="366">
        <f>VLOOKUP(V12,'משתתפים '!$B$3:$E$842,4,0)</f>
        <v>0</v>
      </c>
    </row>
    <row r="13" spans="1:26" ht="20.100000000000001" customHeight="1" thickBot="1">
      <c r="A13" s="261">
        <v>4</v>
      </c>
      <c r="B13" s="101"/>
      <c r="C13" s="374">
        <f>VLOOKUP(B13,'משתתפים '!$B$3:$D$842,3,0)</f>
        <v>0</v>
      </c>
      <c r="D13" s="375">
        <f>VLOOKUP(B13,'משתתפים '!$B$3:$E$842,4,0)</f>
        <v>0</v>
      </c>
      <c r="F13" s="927"/>
      <c r="G13" s="333"/>
      <c r="H13" s="334">
        <f>VLOOKUP(G13,'משתתפים '!$B$3:$D$842,3,0)</f>
        <v>0</v>
      </c>
      <c r="I13" s="370">
        <f>VLOOKUP(G13,'משתתפים '!$B$3:$E$842,4,0)</f>
        <v>0</v>
      </c>
      <c r="J13" s="189"/>
      <c r="K13" s="924"/>
      <c r="L13" s="300"/>
      <c r="M13" s="323">
        <f>VLOOKUP(L13,'משתתפים '!$B$3:$D$842,3,0)</f>
        <v>0</v>
      </c>
      <c r="N13" s="370">
        <f>VLOOKUP(L13,'משתתפים '!$B$3:$E$842,4,0)</f>
        <v>0</v>
      </c>
      <c r="P13" s="937"/>
      <c r="Q13" s="349"/>
      <c r="R13" s="293">
        <f>VLOOKUP(Q13,'משתתפים '!$B$3:$D$842,3,0)</f>
        <v>0</v>
      </c>
      <c r="S13" s="367">
        <f>VLOOKUP(Q13,'משתתפים '!$B$3:$E$842,4,0)</f>
        <v>0</v>
      </c>
      <c r="U13" s="942"/>
      <c r="V13" s="379"/>
      <c r="W13" s="294">
        <f>VLOOKUP(V13,'משתתפים '!$B$3:$D$842,3,0)</f>
        <v>0</v>
      </c>
      <c r="X13" s="367">
        <f>VLOOKUP(V13,'משתתפים '!$B$3:$E$842,4,0)</f>
        <v>0</v>
      </c>
    </row>
    <row r="14" spans="1:26" ht="20.100000000000001" customHeight="1">
      <c r="A14" s="261">
        <v>5</v>
      </c>
      <c r="B14" s="262"/>
      <c r="C14" s="374">
        <f>VLOOKUP(B14,'משתתפים '!$B$3:$D$842,3,0)</f>
        <v>0</v>
      </c>
      <c r="D14" s="375">
        <f>VLOOKUP(B14,'משתתפים '!$B$3:$E$842,4,0)</f>
        <v>0</v>
      </c>
      <c r="F14" s="925">
        <v>3</v>
      </c>
      <c r="G14" s="337"/>
      <c r="H14" s="326">
        <f>VLOOKUP(G14,'משתתפים '!$B$3:$D$842,3,0)</f>
        <v>0</v>
      </c>
      <c r="I14" s="368">
        <f>VLOOKUP(G14,'משתתפים '!$B$3:$E$842,4,0)</f>
        <v>0</v>
      </c>
      <c r="J14" s="189"/>
      <c r="K14" s="922">
        <v>2</v>
      </c>
      <c r="L14" s="756"/>
      <c r="M14" s="292">
        <f>VLOOKUP(L14,'משתתפים '!$B$3:$D$842,3,0)</f>
        <v>0</v>
      </c>
      <c r="N14" s="368">
        <f>VLOOKUP(L14,'משתתפים '!$B$3:$E$842,4,0)</f>
        <v>0</v>
      </c>
      <c r="P14" s="935">
        <v>18</v>
      </c>
      <c r="Q14" s="350"/>
      <c r="R14" s="292">
        <f>VLOOKUP(Q14,'משתתפים '!$B$3:$D$842,3,0)</f>
        <v>0</v>
      </c>
      <c r="S14" s="365">
        <f>VLOOKUP(Q14,'משתתפים '!$B$3:$E$842,4,0)</f>
        <v>0</v>
      </c>
      <c r="U14" s="940">
        <v>34</v>
      </c>
      <c r="V14" s="385"/>
      <c r="W14" s="292">
        <f>VLOOKUP(V14,'משתתפים '!$B$3:$D$842,3,0)</f>
        <v>0</v>
      </c>
      <c r="X14" s="365">
        <f>VLOOKUP(V14,'משתתפים '!$B$3:$E$842,4,0)</f>
        <v>0</v>
      </c>
    </row>
    <row r="15" spans="1:26" ht="20.100000000000001" customHeight="1" thickBot="1">
      <c r="A15" s="261">
        <v>6</v>
      </c>
      <c r="B15" s="101"/>
      <c r="C15" s="374">
        <f>VLOOKUP(B15,'משתתפים '!$B$3:$D$842,3,0)</f>
        <v>0</v>
      </c>
      <c r="D15" s="375">
        <f>VLOOKUP(B15,'משתתפים '!$B$3:$E$842,4,0)</f>
        <v>0</v>
      </c>
      <c r="F15" s="926"/>
      <c r="G15" s="339"/>
      <c r="H15" s="323">
        <f>VLOOKUP(G15,'משתתפים '!$B$3:$D$842,3,0)</f>
        <v>0</v>
      </c>
      <c r="I15" s="370">
        <f>VLOOKUP(G15,'משתתפים '!$B$3:$E$842,4,0)</f>
        <v>0</v>
      </c>
      <c r="J15" s="189"/>
      <c r="K15" s="923"/>
      <c r="L15" s="287"/>
      <c r="M15" s="294">
        <f>VLOOKUP(L15,'משתתפים '!$B$3:$D$842,3,0)</f>
        <v>0</v>
      </c>
      <c r="N15" s="369">
        <f>VLOOKUP(L15,'משתתפים '!$B$3:$E$842,4,0)</f>
        <v>0</v>
      </c>
      <c r="P15" s="936"/>
      <c r="Q15" s="348"/>
      <c r="R15" s="294">
        <f>VLOOKUP(Q15,'משתתפים '!$B$3:$D$842,3,0)</f>
        <v>0</v>
      </c>
      <c r="S15" s="366">
        <f>VLOOKUP(Q15,'משתתפים '!$B$3:$E$842,4,0)</f>
        <v>0</v>
      </c>
      <c r="U15" s="941"/>
      <c r="V15" s="315"/>
      <c r="W15" s="294">
        <f>VLOOKUP(V15,'משתתפים '!$B$3:$D$842,3,0)</f>
        <v>0</v>
      </c>
      <c r="X15" s="366">
        <f>VLOOKUP(V15,'משתתפים '!$B$3:$E$842,4,0)</f>
        <v>0</v>
      </c>
    </row>
    <row r="16" spans="1:26" ht="20.100000000000001" customHeight="1">
      <c r="A16" s="261">
        <v>7</v>
      </c>
      <c r="B16" s="263"/>
      <c r="C16" s="374">
        <f>VLOOKUP(B16,'משתתפים '!$B$3:$D$842,3,0)</f>
        <v>0</v>
      </c>
      <c r="D16" s="375">
        <f>VLOOKUP(B16,'משתתפים '!$B$3:$E$842,4,0)</f>
        <v>0</v>
      </c>
      <c r="F16" s="925">
        <v>4</v>
      </c>
      <c r="G16" s="264"/>
      <c r="H16" s="332">
        <f>VLOOKUP(G16,'משתתפים '!$B$3:$D$842,3,0)</f>
        <v>0</v>
      </c>
      <c r="I16" s="368">
        <f>VLOOKUP(G16,'משתתפים '!$B$3:$E$842,4,0)</f>
        <v>0</v>
      </c>
      <c r="J16" s="189"/>
      <c r="K16" s="923"/>
      <c r="L16" s="287"/>
      <c r="M16" s="295">
        <f>VLOOKUP(L16,'משתתפים '!$B$3:$D$842,3,0)</f>
        <v>0</v>
      </c>
      <c r="N16" s="369">
        <f>VLOOKUP(L16,'משתתפים '!$B$3:$E$842,4,0)</f>
        <v>0</v>
      </c>
      <c r="P16" s="936"/>
      <c r="Q16" s="351"/>
      <c r="R16" s="295">
        <f>VLOOKUP(Q16,'משתתפים '!$B$3:$D$842,3,0)</f>
        <v>0</v>
      </c>
      <c r="S16" s="366">
        <f>VLOOKUP(Q16,'משתתפים '!$B$3:$E$842,4,0)</f>
        <v>0</v>
      </c>
      <c r="U16" s="941"/>
      <c r="V16" s="316"/>
      <c r="W16" s="294">
        <f>VLOOKUP(V16,'משתתפים '!$B$3:$D$842,3,0)</f>
        <v>0</v>
      </c>
      <c r="X16" s="366">
        <f>VLOOKUP(V16,'משתתפים '!$B$3:$E$842,4,0)</f>
        <v>0</v>
      </c>
    </row>
    <row r="17" spans="1:24" ht="20.100000000000001" customHeight="1" thickBot="1">
      <c r="A17" s="261">
        <v>8</v>
      </c>
      <c r="B17" s="263"/>
      <c r="C17" s="374">
        <f>VLOOKUP(B17,'משתתפים '!$B$3:$D$842,3,0)</f>
        <v>0</v>
      </c>
      <c r="D17" s="375">
        <f>VLOOKUP(B17,'משתתפים '!$B$3:$E$842,4,0)</f>
        <v>0</v>
      </c>
      <c r="F17" s="926"/>
      <c r="G17" s="331"/>
      <c r="H17" s="296">
        <f>VLOOKUP(G17,'משתתפים '!$B$3:$D$842,3,0)</f>
        <v>0</v>
      </c>
      <c r="I17" s="370">
        <f>VLOOKUP(G17,'משתתפים '!$B$3:$E$842,4,0)</f>
        <v>0</v>
      </c>
      <c r="J17" s="189"/>
      <c r="K17" s="924"/>
      <c r="L17" s="296"/>
      <c r="M17" s="293">
        <f>VLOOKUP(L17,'משתתפים '!$B$3:$D$842,3,0)</f>
        <v>0</v>
      </c>
      <c r="N17" s="370">
        <f>VLOOKUP(L17,'משתתפים '!$B$3:$E$842,4,0)</f>
        <v>0</v>
      </c>
      <c r="P17" s="937"/>
      <c r="Q17" s="349"/>
      <c r="R17" s="293">
        <f>VLOOKUP(Q17,'משתתפים '!$B$3:$D$842,3,0)</f>
        <v>0</v>
      </c>
      <c r="S17" s="367">
        <f>VLOOKUP(Q17,'משתתפים '!$B$3:$E$842,4,0)</f>
        <v>0</v>
      </c>
      <c r="U17" s="943"/>
      <c r="V17" s="380"/>
      <c r="W17" s="294">
        <f>VLOOKUP(V17,'משתתפים '!$B$3:$D$842,3,0)</f>
        <v>0</v>
      </c>
      <c r="X17" s="367">
        <f>VLOOKUP(V17,'משתתפים '!$B$3:$E$842,4,0)</f>
        <v>0</v>
      </c>
    </row>
    <row r="18" spans="1:24" ht="20.100000000000001" customHeight="1">
      <c r="A18" s="261">
        <v>9</v>
      </c>
      <c r="B18" s="263"/>
      <c r="C18" s="374">
        <f>VLOOKUP(B18,'משתתפים '!$B$3:$D$842,3,0)</f>
        <v>0</v>
      </c>
      <c r="D18" s="375">
        <f>VLOOKUP(B18,'משתתפים '!$B$3:$E$842,4,0)</f>
        <v>0</v>
      </c>
      <c r="F18" s="927">
        <v>5</v>
      </c>
      <c r="G18" s="336"/>
      <c r="H18" s="318">
        <f>VLOOKUP(G18,'משתתפים '!$B$3:$D$842,3,0)</f>
        <v>0</v>
      </c>
      <c r="I18" s="368">
        <f>VLOOKUP(G18,'משתתפים '!$B$3:$E$842,4,0)</f>
        <v>0</v>
      </c>
      <c r="J18" s="189"/>
      <c r="K18" s="922">
        <v>3</v>
      </c>
      <c r="L18" s="291"/>
      <c r="M18" s="292">
        <f>VLOOKUP(L18,'משתתפים '!$B$3:$D$842,3,0)</f>
        <v>0</v>
      </c>
      <c r="N18" s="368">
        <f>VLOOKUP(L18,'משתתפים '!$B$3:$E$842,4,0)</f>
        <v>0</v>
      </c>
      <c r="P18" s="935">
        <v>19</v>
      </c>
      <c r="Q18" s="352"/>
      <c r="R18" s="292">
        <f>VLOOKUP(Q18,'משתתפים '!$B$3:$D$842,3,0)</f>
        <v>0</v>
      </c>
      <c r="S18" s="365">
        <f>VLOOKUP(Q18,'משתתפים '!$B$3:$E$842,4,0)</f>
        <v>0</v>
      </c>
      <c r="U18" s="940">
        <v>35</v>
      </c>
      <c r="V18" s="384"/>
      <c r="W18" s="292">
        <f>VLOOKUP(V18,'משתתפים '!$B$3:$D$842,3,0)</f>
        <v>0</v>
      </c>
      <c r="X18" s="365">
        <f>VLOOKUP(V18,'משתתפים '!$B$3:$E$842,4,0)</f>
        <v>0</v>
      </c>
    </row>
    <row r="19" spans="1:24" ht="20.100000000000001" customHeight="1" thickBot="1">
      <c r="A19" s="261">
        <v>10</v>
      </c>
      <c r="B19" s="263"/>
      <c r="C19" s="374">
        <f>VLOOKUP(B19,'משתתפים '!$B$3:$D$842,3,0)</f>
        <v>0</v>
      </c>
      <c r="D19" s="375">
        <f>VLOOKUP(B19,'משתתפים '!$B$3:$E$842,4,0)</f>
        <v>0</v>
      </c>
      <c r="F19" s="926"/>
      <c r="G19" s="265"/>
      <c r="H19" s="323">
        <f>VLOOKUP(G19,'משתתפים '!$B$3:$D$842,3,0)</f>
        <v>0</v>
      </c>
      <c r="I19" s="370">
        <f>VLOOKUP(G19,'משתתפים '!$B$3:$E$842,4,0)</f>
        <v>0</v>
      </c>
      <c r="J19" s="189"/>
      <c r="K19" s="923"/>
      <c r="L19" s="288"/>
      <c r="M19" s="294">
        <f>VLOOKUP(L19,'משתתפים '!$B$3:$D$842,3,0)</f>
        <v>0</v>
      </c>
      <c r="N19" s="369">
        <f>VLOOKUP(L19,'משתתפים '!$B$3:$E$842,4,0)</f>
        <v>0</v>
      </c>
      <c r="P19" s="936"/>
      <c r="Q19" s="353"/>
      <c r="R19" s="294">
        <f>VLOOKUP(Q19,'משתתפים '!$B$3:$D$842,3,0)</f>
        <v>0</v>
      </c>
      <c r="S19" s="366">
        <f>VLOOKUP(Q19,'משתתפים '!$B$3:$E$842,4,0)</f>
        <v>0</v>
      </c>
      <c r="U19" s="941"/>
      <c r="V19" s="381"/>
      <c r="W19" s="294">
        <f>VLOOKUP(V19,'משתתפים '!$B$3:$D$842,3,0)</f>
        <v>0</v>
      </c>
      <c r="X19" s="366">
        <f>VLOOKUP(V19,'משתתפים '!$B$3:$E$842,4,0)</f>
        <v>0</v>
      </c>
    </row>
    <row r="20" spans="1:24" ht="20.100000000000001" customHeight="1">
      <c r="A20" s="261">
        <v>11</v>
      </c>
      <c r="B20" s="263"/>
      <c r="C20" s="374">
        <f>VLOOKUP(B20,'משתתפים '!$B$3:$D$842,3,0)</f>
        <v>0</v>
      </c>
      <c r="D20" s="375">
        <f>VLOOKUP(B20,'משתתפים '!$B$3:$E$842,4,0)</f>
        <v>0</v>
      </c>
      <c r="F20" s="925">
        <v>6</v>
      </c>
      <c r="G20" s="266"/>
      <c r="H20" s="326">
        <f>VLOOKUP(G20,'משתתפים '!$B$3:$D$842,3,0)</f>
        <v>0</v>
      </c>
      <c r="I20" s="368">
        <f>VLOOKUP(G20,'משתתפים '!$B$3:$E$842,4,0)</f>
        <v>0</v>
      </c>
      <c r="J20" s="189"/>
      <c r="K20" s="923"/>
      <c r="L20" s="288"/>
      <c r="M20" s="295">
        <f>VLOOKUP(L20,'משתתפים '!$B$3:$D$842,3,0)</f>
        <v>0</v>
      </c>
      <c r="N20" s="369">
        <f>VLOOKUP(L20,'משתתפים '!$B$3:$E$842,4,0)</f>
        <v>0</v>
      </c>
      <c r="P20" s="936"/>
      <c r="Q20" s="353"/>
      <c r="R20" s="295">
        <f>VLOOKUP(Q20,'משתתפים '!$B$3:$D$842,3,0)</f>
        <v>0</v>
      </c>
      <c r="S20" s="366">
        <f>VLOOKUP(Q20,'משתתפים '!$B$3:$E$842,4,0)</f>
        <v>0</v>
      </c>
      <c r="U20" s="941"/>
      <c r="V20" s="381"/>
      <c r="W20" s="294">
        <f>VLOOKUP(V20,'משתתפים '!$B$3:$D$842,3,0)</f>
        <v>0</v>
      </c>
      <c r="X20" s="366">
        <f>VLOOKUP(V20,'משתתפים '!$B$3:$E$842,4,0)</f>
        <v>0</v>
      </c>
    </row>
    <row r="21" spans="1:24" ht="20.100000000000001" customHeight="1" thickBot="1">
      <c r="A21" s="261">
        <v>12</v>
      </c>
      <c r="B21" s="263"/>
      <c r="C21" s="374">
        <f>VLOOKUP(B21,'משתתפים '!$B$3:$D$842,3,0)</f>
        <v>0</v>
      </c>
      <c r="D21" s="375">
        <f>VLOOKUP(B21,'משתתפים '!$B$3:$E$842,4,0)</f>
        <v>0</v>
      </c>
      <c r="F21" s="926"/>
      <c r="G21" s="265"/>
      <c r="H21" s="323">
        <f>VLOOKUP(G21,'משתתפים '!$B$3:$D$842,3,0)</f>
        <v>0</v>
      </c>
      <c r="I21" s="370">
        <f>VLOOKUP(G21,'משתתפים '!$B$3:$E$842,4,0)</f>
        <v>0</v>
      </c>
      <c r="J21" s="189"/>
      <c r="K21" s="924"/>
      <c r="L21" s="296"/>
      <c r="M21" s="293">
        <f>VLOOKUP(L21,'משתתפים '!$B$3:$D$842,3,0)</f>
        <v>0</v>
      </c>
      <c r="N21" s="370">
        <f>VLOOKUP(L21,'משתתפים '!$B$3:$E$842,4,0)</f>
        <v>0</v>
      </c>
      <c r="P21" s="937"/>
      <c r="Q21" s="349"/>
      <c r="R21" s="293">
        <f>VLOOKUP(Q21,'משתתפים '!$B$3:$D$842,3,0)</f>
        <v>0</v>
      </c>
      <c r="S21" s="367">
        <f>VLOOKUP(Q21,'משתתפים '!$B$3:$E$842,4,0)</f>
        <v>0</v>
      </c>
      <c r="U21" s="943"/>
      <c r="V21" s="382"/>
      <c r="W21" s="342">
        <f>VLOOKUP(V21,'משתתפים '!$B$3:$D$842,3,0)</f>
        <v>0</v>
      </c>
      <c r="X21" s="367">
        <f>VLOOKUP(V21,'משתתפים '!$B$3:$E$842,4,0)</f>
        <v>0</v>
      </c>
    </row>
    <row r="22" spans="1:24" ht="20.100000000000001" customHeight="1">
      <c r="A22" s="261">
        <v>13</v>
      </c>
      <c r="B22" s="218"/>
      <c r="C22" s="374">
        <f>VLOOKUP(B22,'משתתפים '!$B$3:$D$842,3,0)</f>
        <v>0</v>
      </c>
      <c r="D22" s="375">
        <f>VLOOKUP(B22,'משתתפים '!$B$3:$E$842,4,0)</f>
        <v>0</v>
      </c>
      <c r="F22" s="925">
        <v>7</v>
      </c>
      <c r="G22" s="266"/>
      <c r="H22" s="326">
        <f>VLOOKUP(G22,'משתתפים '!$B$3:$D$842,3,0)</f>
        <v>0</v>
      </c>
      <c r="I22" s="368">
        <f>VLOOKUP(G22,'משתתפים '!$B$3:$E$842,4,0)</f>
        <v>0</v>
      </c>
      <c r="J22" s="189"/>
      <c r="K22" s="922">
        <v>4</v>
      </c>
      <c r="L22" s="343"/>
      <c r="M22" s="292">
        <f>VLOOKUP(L22,'משתתפים '!$B$3:$D$842,3,0)</f>
        <v>0</v>
      </c>
      <c r="N22" s="368">
        <f>VLOOKUP(L22,'משתתפים '!$B$3:$E$842,4,0)</f>
        <v>0</v>
      </c>
      <c r="P22" s="935">
        <v>20</v>
      </c>
      <c r="Q22" s="346"/>
      <c r="R22" s="292">
        <f>VLOOKUP(Q22,'משתתפים '!$B$3:$D$842,3,0)</f>
        <v>0</v>
      </c>
      <c r="S22" s="365">
        <f>VLOOKUP(Q22,'משתתפים '!$B$3:$E$842,4,0)</f>
        <v>0</v>
      </c>
    </row>
    <row r="23" spans="1:24" ht="20.100000000000001" customHeight="1" thickBot="1">
      <c r="A23" s="261">
        <v>14</v>
      </c>
      <c r="B23" s="218"/>
      <c r="C23" s="374">
        <f>VLOOKUP(B23,'משתתפים '!$B$3:$D$842,3,0)</f>
        <v>0</v>
      </c>
      <c r="D23" s="375">
        <f>VLOOKUP(B23,'משתתפים '!$B$3:$E$842,4,0)</f>
        <v>0</v>
      </c>
      <c r="E23" s="137"/>
      <c r="F23" s="926"/>
      <c r="G23" s="300"/>
      <c r="H23" s="323">
        <f>VLOOKUP(G23,'משתתפים '!$B$3:$D$842,3,0)</f>
        <v>0</v>
      </c>
      <c r="I23" s="370">
        <f>VLOOKUP(G23,'משתתפים '!$B$3:$E$842,4,0)</f>
        <v>0</v>
      </c>
      <c r="J23" s="189"/>
      <c r="K23" s="923"/>
      <c r="L23" s="759"/>
      <c r="M23" s="294">
        <f>VLOOKUP(L23,'משתתפים '!$B$3:$D$842,3,0)</f>
        <v>0</v>
      </c>
      <c r="N23" s="369">
        <f>VLOOKUP(L23,'משתתפים '!$B$3:$E$842,4,0)</f>
        <v>0</v>
      </c>
      <c r="P23" s="936"/>
      <c r="Q23" s="354"/>
      <c r="R23" s="294">
        <f>VLOOKUP(Q23,'משתתפים '!$B$3:$D$842,3,0)</f>
        <v>0</v>
      </c>
      <c r="S23" s="366">
        <f>VLOOKUP(Q23,'משתתפים '!$B$3:$E$842,4,0)</f>
        <v>0</v>
      </c>
    </row>
    <row r="24" spans="1:24" ht="20.100000000000001" customHeight="1">
      <c r="A24" s="261">
        <v>15</v>
      </c>
      <c r="B24" s="218"/>
      <c r="C24" s="374">
        <f>VLOOKUP(B24,'משתתפים '!$B$3:$D$842,3,0)</f>
        <v>0</v>
      </c>
      <c r="D24" s="375">
        <f>VLOOKUP(B24,'משתתפים '!$B$3:$E$842,4,0)</f>
        <v>0</v>
      </c>
      <c r="F24" s="925">
        <v>8</v>
      </c>
      <c r="G24" s="291"/>
      <c r="H24" s="326">
        <f>VLOOKUP(G24,'משתתפים '!$B$3:$D$842,3,0)</f>
        <v>0</v>
      </c>
      <c r="I24" s="368">
        <f>VLOOKUP(G24,'משתתפים '!$B$3:$E$842,4,0)</f>
        <v>0</v>
      </c>
      <c r="J24" s="189"/>
      <c r="K24" s="923"/>
      <c r="L24" s="288"/>
      <c r="M24" s="295">
        <f>VLOOKUP(L24,'משתתפים '!$B$3:$D$842,3,0)</f>
        <v>0</v>
      </c>
      <c r="N24" s="369">
        <f>VLOOKUP(L24,'משתתפים '!$B$3:$E$842,4,0)</f>
        <v>0</v>
      </c>
      <c r="P24" s="936"/>
      <c r="Q24" s="355"/>
      <c r="R24" s="295">
        <f>VLOOKUP(Q24,'משתתפים '!$B$3:$D$842,3,0)</f>
        <v>0</v>
      </c>
      <c r="S24" s="366">
        <f>VLOOKUP(Q24,'משתתפים '!$B$3:$E$842,4,0)</f>
        <v>0</v>
      </c>
    </row>
    <row r="25" spans="1:24" ht="20.100000000000001" customHeight="1" thickBot="1">
      <c r="A25" s="261">
        <v>16</v>
      </c>
      <c r="B25" s="218"/>
      <c r="C25" s="374">
        <f>VLOOKUP(B25,'משתתפים '!$B$3:$D$842,3,0)</f>
        <v>0</v>
      </c>
      <c r="D25" s="375">
        <f>VLOOKUP(B25,'משתתפים '!$B$3:$E$842,4,0)</f>
        <v>0</v>
      </c>
      <c r="E25" s="137"/>
      <c r="F25" s="926"/>
      <c r="G25" s="267"/>
      <c r="H25" s="323">
        <f>VLOOKUP(G25,'משתתפים '!$B$3:$D$842,3,0)</f>
        <v>0</v>
      </c>
      <c r="I25" s="370">
        <f>VLOOKUP(G25,'משתתפים '!$B$3:$E$842,4,0)</f>
        <v>0</v>
      </c>
      <c r="J25" s="189"/>
      <c r="K25" s="924"/>
      <c r="L25" s="296"/>
      <c r="M25" s="293">
        <f>VLOOKUP(L25,'משתתפים '!$B$3:$D$842,3,0)</f>
        <v>0</v>
      </c>
      <c r="N25" s="370">
        <f>VLOOKUP(L25,'משתתפים '!$B$3:$E$842,4,0)</f>
        <v>0</v>
      </c>
      <c r="P25" s="937"/>
      <c r="Q25" s="349"/>
      <c r="R25" s="293">
        <f>VLOOKUP(Q25,'משתתפים '!$B$3:$D$842,3,0)</f>
        <v>0</v>
      </c>
      <c r="S25" s="367">
        <f>VLOOKUP(Q25,'משתתפים '!$B$3:$E$842,4,0)</f>
        <v>0</v>
      </c>
    </row>
    <row r="26" spans="1:24" ht="20.100000000000001" customHeight="1">
      <c r="A26" s="261">
        <v>17</v>
      </c>
      <c r="B26" s="268"/>
      <c r="C26" s="374">
        <f>VLOOKUP(B26,'משתתפים '!$B$3:$D$842,3,0)</f>
        <v>0</v>
      </c>
      <c r="D26" s="375">
        <f>VLOOKUP(B26,'משתתפים '!$B$3:$E$842,4,0)</f>
        <v>0</v>
      </c>
      <c r="E26" s="137"/>
      <c r="F26" s="925">
        <v>9</v>
      </c>
      <c r="G26" s="269"/>
      <c r="H26" s="326">
        <f>VLOOKUP(G26,'משתתפים '!$B$3:$D$842,3,0)</f>
        <v>0</v>
      </c>
      <c r="I26" s="368">
        <f>VLOOKUP(G26,'משתתפים '!$B$3:$E$842,4,0)</f>
        <v>0</v>
      </c>
      <c r="J26" s="189"/>
      <c r="K26" s="922">
        <v>5</v>
      </c>
      <c r="L26" s="270"/>
      <c r="M26" s="292">
        <f>VLOOKUP(L26,'משתתפים '!$B$3:$D$842,3,0)</f>
        <v>0</v>
      </c>
      <c r="N26" s="368">
        <f>VLOOKUP(L26,'משתתפים '!$B$3:$E$842,4,0)</f>
        <v>0</v>
      </c>
      <c r="P26" s="935">
        <v>21</v>
      </c>
      <c r="Q26" s="356"/>
      <c r="R26" s="292">
        <f>VLOOKUP(Q26,'משתתפים '!$B$3:$D$842,3,0)</f>
        <v>0</v>
      </c>
      <c r="S26" s="365">
        <f>VLOOKUP(Q26,'משתתפים '!$B$3:$E$842,4,0)</f>
        <v>0</v>
      </c>
    </row>
    <row r="27" spans="1:24" ht="20.100000000000001" customHeight="1" thickBot="1">
      <c r="A27" s="261">
        <v>18</v>
      </c>
      <c r="B27" s="263"/>
      <c r="C27" s="374">
        <f>VLOOKUP(B27,'משתתפים '!$B$3:$D$842,3,0)</f>
        <v>0</v>
      </c>
      <c r="D27" s="375">
        <f>VLOOKUP(B27,'משתתפים '!$B$3:$E$842,4,0)</f>
        <v>0</v>
      </c>
      <c r="E27" s="137"/>
      <c r="F27" s="926"/>
      <c r="G27" s="271"/>
      <c r="H27" s="323">
        <f>VLOOKUP(G27,'משתתפים '!$B$3:$D$842,3,0)</f>
        <v>0</v>
      </c>
      <c r="I27" s="370">
        <f>VLOOKUP(G27,'משתתפים '!$B$3:$E$842,4,0)</f>
        <v>0</v>
      </c>
      <c r="J27" s="189"/>
      <c r="K27" s="923"/>
      <c r="L27" s="98"/>
      <c r="M27" s="294">
        <f>VLOOKUP(L27,'משתתפים '!$B$3:$D$842,3,0)</f>
        <v>0</v>
      </c>
      <c r="N27" s="369">
        <f>VLOOKUP(L27,'משתתפים '!$B$3:$E$842,4,0)</f>
        <v>0</v>
      </c>
      <c r="P27" s="936"/>
      <c r="Q27" s="357"/>
      <c r="R27" s="294">
        <f>VLOOKUP(Q27,'משתתפים '!$B$3:$D$842,3,0)</f>
        <v>0</v>
      </c>
      <c r="S27" s="366">
        <f>VLOOKUP(Q27,'משתתפים '!$B$3:$E$842,4,0)</f>
        <v>0</v>
      </c>
    </row>
    <row r="28" spans="1:24" ht="20.100000000000001" customHeight="1">
      <c r="A28" s="261">
        <v>19</v>
      </c>
      <c r="B28" s="263"/>
      <c r="C28" s="374">
        <f>VLOOKUP(B28,'משתתפים '!$B$3:$D$842,3,0)</f>
        <v>0</v>
      </c>
      <c r="D28" s="375">
        <f>VLOOKUP(B28,'משתתפים '!$B$3:$E$842,4,0)</f>
        <v>0</v>
      </c>
      <c r="E28" s="137"/>
      <c r="F28" s="920">
        <v>10</v>
      </c>
      <c r="G28" s="266"/>
      <c r="H28" s="326">
        <f>VLOOKUP(G28,'משתתפים '!$B$3:$D$842,3,0)</f>
        <v>0</v>
      </c>
      <c r="I28" s="368">
        <f>VLOOKUP(G28,'משתתפים '!$B$3:$E$842,4,0)</f>
        <v>0</v>
      </c>
      <c r="J28" s="189"/>
      <c r="K28" s="923"/>
      <c r="L28" s="285"/>
      <c r="M28" s="295">
        <f>VLOOKUP(L28,'משתתפים '!$B$3:$D$842,3,0)</f>
        <v>0</v>
      </c>
      <c r="N28" s="369">
        <f>VLOOKUP(L28,'משתתפים '!$B$3:$E$842,4,0)</f>
        <v>0</v>
      </c>
      <c r="P28" s="936"/>
      <c r="Q28" s="354"/>
      <c r="R28" s="295">
        <f>VLOOKUP(Q28,'משתתפים '!$B$3:$D$842,3,0)</f>
        <v>0</v>
      </c>
      <c r="S28" s="366">
        <f>VLOOKUP(Q28,'משתתפים '!$B$3:$E$842,4,0)</f>
        <v>0</v>
      </c>
    </row>
    <row r="29" spans="1:24" ht="20.100000000000001" customHeight="1" thickBot="1">
      <c r="A29" s="261">
        <v>20</v>
      </c>
      <c r="B29" s="263"/>
      <c r="C29" s="374">
        <f>VLOOKUP(B29,'משתתפים '!$B$3:$D$842,3,0)</f>
        <v>0</v>
      </c>
      <c r="D29" s="375">
        <f>VLOOKUP(B29,'משתתפים '!$B$3:$E$842,4,0)</f>
        <v>0</v>
      </c>
      <c r="F29" s="921"/>
      <c r="G29" s="265"/>
      <c r="H29" s="323">
        <f>VLOOKUP(G29,'משתתפים '!$B$3:$D$842,3,0)</f>
        <v>0</v>
      </c>
      <c r="I29" s="370">
        <f>VLOOKUP(G29,'משתתפים '!$B$3:$E$842,4,0)</f>
        <v>0</v>
      </c>
      <c r="J29" s="189"/>
      <c r="K29" s="924"/>
      <c r="L29" s="299"/>
      <c r="M29" s="293">
        <f>VLOOKUP(L29,'משתתפים '!$B$3:$D$842,3,0)</f>
        <v>0</v>
      </c>
      <c r="N29" s="370">
        <f>VLOOKUP(L29,'משתתפים '!$B$3:$E$842,4,0)</f>
        <v>0</v>
      </c>
      <c r="P29" s="937"/>
      <c r="Q29" s="349"/>
      <c r="R29" s="293">
        <f>VLOOKUP(Q29,'משתתפים '!$B$3:$D$842,3,0)</f>
        <v>0</v>
      </c>
      <c r="S29" s="367">
        <f>VLOOKUP(Q29,'משתתפים '!$B$3:$E$842,4,0)</f>
        <v>0</v>
      </c>
    </row>
    <row r="30" spans="1:24" ht="20.100000000000001" customHeight="1">
      <c r="A30" s="261">
        <v>21</v>
      </c>
      <c r="B30" s="263"/>
      <c r="C30" s="374">
        <f>VLOOKUP(B30,'משתתפים '!$B$3:$D$842,3,0)</f>
        <v>0</v>
      </c>
      <c r="D30" s="375">
        <f>VLOOKUP(B30,'משתתפים '!$B$3:$E$842,4,0)</f>
        <v>0</v>
      </c>
      <c r="F30" s="920">
        <v>11</v>
      </c>
      <c r="G30" s="266"/>
      <c r="H30" s="326">
        <f>VLOOKUP(G30,'משתתפים '!$B$3:$D$842,3,0)</f>
        <v>0</v>
      </c>
      <c r="I30" s="368">
        <f>VLOOKUP(G30,'משתתפים '!$B$3:$E$842,4,0)</f>
        <v>0</v>
      </c>
      <c r="J30" s="189"/>
      <c r="K30" s="922">
        <v>6</v>
      </c>
      <c r="L30" s="344"/>
      <c r="M30" s="292">
        <f>VLOOKUP(L30,'משתתפים '!$B$3:$D$842,3,0)</f>
        <v>0</v>
      </c>
      <c r="N30" s="368">
        <f>VLOOKUP(L30,'משתתפים '!$B$3:$E$842,4,0)</f>
        <v>0</v>
      </c>
      <c r="P30" s="935">
        <v>22</v>
      </c>
      <c r="Q30" s="358"/>
      <c r="R30" s="292">
        <f>VLOOKUP(Q30,'משתתפים '!$B$3:$D$842,3,0)</f>
        <v>0</v>
      </c>
      <c r="S30" s="365">
        <f>VLOOKUP(Q30,'משתתפים '!$B$3:$E$842,4,0)</f>
        <v>0</v>
      </c>
    </row>
    <row r="31" spans="1:24" ht="20.100000000000001" customHeight="1" thickBot="1">
      <c r="A31" s="261">
        <v>22</v>
      </c>
      <c r="B31" s="263"/>
      <c r="C31" s="374">
        <f>VLOOKUP(B31,'משתתפים '!$B$3:$D$842,3,0)</f>
        <v>0</v>
      </c>
      <c r="D31" s="375">
        <f>VLOOKUP(B31,'משתתפים '!$B$3:$E$842,4,0)</f>
        <v>0</v>
      </c>
      <c r="F31" s="921"/>
      <c r="G31" s="265"/>
      <c r="H31" s="323">
        <f>VLOOKUP(G31,'משתתפים '!$B$3:$D$842,3,0)</f>
        <v>0</v>
      </c>
      <c r="I31" s="370">
        <f>VLOOKUP(G31,'משתתפים '!$B$3:$E$842,4,0)</f>
        <v>0</v>
      </c>
      <c r="J31" s="189"/>
      <c r="K31" s="923"/>
      <c r="L31" s="288"/>
      <c r="M31" s="294">
        <f>VLOOKUP(L31,'משתתפים '!$B$3:$D$842,3,0)</f>
        <v>0</v>
      </c>
      <c r="N31" s="369">
        <f>VLOOKUP(L31,'משתתפים '!$B$3:$E$842,4,0)</f>
        <v>0</v>
      </c>
      <c r="P31" s="936"/>
      <c r="Q31" s="359"/>
      <c r="R31" s="294">
        <f>VLOOKUP(Q31,'משתתפים '!$B$3:$D$842,3,0)</f>
        <v>0</v>
      </c>
      <c r="S31" s="366">
        <f>VLOOKUP(Q31,'משתתפים '!$B$3:$E$842,4,0)</f>
        <v>0</v>
      </c>
    </row>
    <row r="32" spans="1:24" ht="20.100000000000001" customHeight="1">
      <c r="A32" s="261">
        <v>23</v>
      </c>
      <c r="B32" s="263"/>
      <c r="C32" s="374">
        <f>VLOOKUP(B32,'משתתפים '!$B$3:$D$842,3,0)</f>
        <v>0</v>
      </c>
      <c r="D32" s="375">
        <f>VLOOKUP(B32,'משתתפים '!$B$3:$E$842,4,0)</f>
        <v>0</v>
      </c>
      <c r="F32" s="920">
        <v>12</v>
      </c>
      <c r="G32" s="266"/>
      <c r="H32" s="326">
        <f>VLOOKUP(G32,'משתתפים '!$B$3:$D$842,3,0)</f>
        <v>0</v>
      </c>
      <c r="I32" s="368">
        <f>VLOOKUP(G32,'משתתפים '!$B$3:$E$842,4,0)</f>
        <v>0</v>
      </c>
      <c r="J32" s="189"/>
      <c r="K32" s="923"/>
      <c r="L32" s="288"/>
      <c r="M32" s="295">
        <f>VLOOKUP(L32,'משתתפים '!$B$3:$D$842,3,0)</f>
        <v>0</v>
      </c>
      <c r="N32" s="369">
        <f>VLOOKUP(L32,'משתתפים '!$B$3:$E$842,4,0)</f>
        <v>0</v>
      </c>
      <c r="P32" s="936"/>
      <c r="Q32" s="348"/>
      <c r="R32" s="295">
        <f>VLOOKUP(Q32,'משתתפים '!$B$3:$D$842,3,0)</f>
        <v>0</v>
      </c>
      <c r="S32" s="366">
        <f>VLOOKUP(Q32,'משתתפים '!$B$3:$E$842,4,0)</f>
        <v>0</v>
      </c>
    </row>
    <row r="33" spans="1:19" ht="20.100000000000001" customHeight="1" thickBot="1">
      <c r="A33" s="261">
        <v>24</v>
      </c>
      <c r="B33" s="263"/>
      <c r="C33" s="374">
        <f>VLOOKUP(B33,'משתתפים '!$B$3:$D$842,3,0)</f>
        <v>0</v>
      </c>
      <c r="D33" s="375">
        <f>VLOOKUP(B33,'משתתפים '!$B$3:$E$842,4,0)</f>
        <v>0</v>
      </c>
      <c r="F33" s="921"/>
      <c r="G33" s="265"/>
      <c r="H33" s="323">
        <f>VLOOKUP(G33,'משתתפים '!$B$3:$D$842,3,0)</f>
        <v>0</v>
      </c>
      <c r="I33" s="370">
        <f>VLOOKUP(G33,'משתתפים '!$B$3:$E$842,4,0)</f>
        <v>0</v>
      </c>
      <c r="J33" s="189"/>
      <c r="K33" s="924"/>
      <c r="L33" s="296"/>
      <c r="M33" s="293">
        <f>VLOOKUP(L33,'משתתפים '!$B$3:$D$842,3,0)</f>
        <v>0</v>
      </c>
      <c r="N33" s="370">
        <f>VLOOKUP(L33,'משתתפים '!$B$3:$E$842,4,0)</f>
        <v>0</v>
      </c>
      <c r="P33" s="937"/>
      <c r="Q33" s="349"/>
      <c r="R33" s="293">
        <f>VLOOKUP(Q33,'משתתפים '!$B$3:$D$842,3,0)</f>
        <v>0</v>
      </c>
      <c r="S33" s="367">
        <f>VLOOKUP(Q33,'משתתפים '!$B$3:$E$842,4,0)</f>
        <v>0</v>
      </c>
    </row>
    <row r="34" spans="1:19" ht="20.100000000000001" customHeight="1">
      <c r="A34" s="261">
        <v>25</v>
      </c>
      <c r="B34" s="263"/>
      <c r="C34" s="374">
        <f>VLOOKUP(B34,'משתתפים '!$B$3:$D$842,3,0)</f>
        <v>0</v>
      </c>
      <c r="D34" s="375">
        <f>VLOOKUP(B34,'משתתפים '!$B$3:$E$842,4,0)</f>
        <v>0</v>
      </c>
      <c r="F34" s="920">
        <v>13</v>
      </c>
      <c r="G34" s="266"/>
      <c r="H34" s="326">
        <f>VLOOKUP(G34,'משתתפים '!$B$3:$D$842,3,0)</f>
        <v>0</v>
      </c>
      <c r="I34" s="368">
        <f>VLOOKUP(G34,'משתתפים '!$B$3:$E$842,4,0)</f>
        <v>0</v>
      </c>
      <c r="J34" s="189"/>
      <c r="K34" s="922">
        <v>7</v>
      </c>
      <c r="L34" s="291"/>
      <c r="M34" s="292">
        <f>VLOOKUP(L34,'משתתפים '!$B$3:$D$842,3,0)</f>
        <v>0</v>
      </c>
      <c r="N34" s="368">
        <f>VLOOKUP(L34,'משתתפים '!$B$3:$E$842,4,0)</f>
        <v>0</v>
      </c>
      <c r="P34" s="935">
        <v>23</v>
      </c>
      <c r="Q34" s="346"/>
      <c r="R34" s="292">
        <f>VLOOKUP(Q34,'משתתפים '!$B$3:$D$842,3,0)</f>
        <v>0</v>
      </c>
      <c r="S34" s="365">
        <f>VLOOKUP(Q34,'משתתפים '!$B$3:$E$842,4,0)</f>
        <v>0</v>
      </c>
    </row>
    <row r="35" spans="1:19" ht="20.100000000000001" customHeight="1" thickBot="1">
      <c r="A35" s="261">
        <v>26</v>
      </c>
      <c r="B35" s="263"/>
      <c r="C35" s="374">
        <f>VLOOKUP(B35,'משתתפים '!$B$3:$D$842,3,0)</f>
        <v>0</v>
      </c>
      <c r="D35" s="375">
        <f>VLOOKUP(B35,'משתתפים '!$B$3:$E$842,4,0)</f>
        <v>0</v>
      </c>
      <c r="F35" s="921"/>
      <c r="G35" s="265"/>
      <c r="H35" s="323">
        <f>VLOOKUP(G35,'משתתפים '!$B$3:$D$842,3,0)</f>
        <v>0</v>
      </c>
      <c r="I35" s="370">
        <f>VLOOKUP(G35,'משתתפים '!$B$3:$E$842,4,0)</f>
        <v>0</v>
      </c>
      <c r="J35" s="189"/>
      <c r="K35" s="923"/>
      <c r="L35" s="288"/>
      <c r="M35" s="294">
        <f>VLOOKUP(L35,'משתתפים '!$B$3:$D$842,3,0)</f>
        <v>0</v>
      </c>
      <c r="N35" s="369">
        <f>VLOOKUP(L35,'משתתפים '!$B$3:$E$842,4,0)</f>
        <v>0</v>
      </c>
      <c r="P35" s="936"/>
      <c r="Q35" s="360"/>
      <c r="R35" s="294">
        <f>VLOOKUP(Q35,'משתתפים '!$B$3:$D$842,3,0)</f>
        <v>0</v>
      </c>
      <c r="S35" s="366">
        <f>VLOOKUP(Q35,'משתתפים '!$B$3:$E$842,4,0)</f>
        <v>0</v>
      </c>
    </row>
    <row r="36" spans="1:19" ht="20.100000000000001" customHeight="1">
      <c r="A36" s="261">
        <v>27</v>
      </c>
      <c r="B36" s="263"/>
      <c r="C36" s="374">
        <f>VLOOKUP(B36,'משתתפים '!$B$3:$D$842,3,0)</f>
        <v>0</v>
      </c>
      <c r="D36" s="375">
        <f>VLOOKUP(B36,'משתתפים '!$B$3:$E$842,4,0)</f>
        <v>0</v>
      </c>
      <c r="E36" s="272"/>
      <c r="F36" s="920">
        <v>14</v>
      </c>
      <c r="G36" s="266"/>
      <c r="H36" s="326">
        <f>VLOOKUP(G36,'משתתפים '!$B$3:$D$842,3,0)</f>
        <v>0</v>
      </c>
      <c r="I36" s="368">
        <f>VLOOKUP(G36,'משתתפים '!$B$3:$E$842,4,0)</f>
        <v>0</v>
      </c>
      <c r="J36" s="137"/>
      <c r="K36" s="923"/>
      <c r="L36" s="288"/>
      <c r="M36" s="295">
        <f>VLOOKUP(L36,'משתתפים '!$B$3:$D$842,3,0)</f>
        <v>0</v>
      </c>
      <c r="N36" s="369">
        <f>VLOOKUP(L36,'משתתפים '!$B$3:$E$842,4,0)</f>
        <v>0</v>
      </c>
      <c r="P36" s="936"/>
      <c r="Q36" s="354"/>
      <c r="R36" s="295">
        <f>VLOOKUP(Q36,'משתתפים '!$B$3:$D$842,3,0)</f>
        <v>0</v>
      </c>
      <c r="S36" s="366">
        <f>VLOOKUP(Q36,'משתתפים '!$B$3:$E$842,4,0)</f>
        <v>0</v>
      </c>
    </row>
    <row r="37" spans="1:19" ht="20.100000000000001" customHeight="1" thickBot="1">
      <c r="A37" s="261">
        <v>28</v>
      </c>
      <c r="B37" s="263"/>
      <c r="C37" s="374">
        <f>VLOOKUP(B37,'משתתפים '!$B$3:$D$842,3,0)</f>
        <v>0</v>
      </c>
      <c r="D37" s="375">
        <f>VLOOKUP(B37,'משתתפים '!$B$3:$E$842,4,0)</f>
        <v>0</v>
      </c>
      <c r="F37" s="921"/>
      <c r="G37" s="265"/>
      <c r="H37" s="323">
        <f>VLOOKUP(G37,'משתתפים '!$B$3:$D$842,3,0)</f>
        <v>0</v>
      </c>
      <c r="I37" s="370">
        <f>VLOOKUP(G37,'משתתפים '!$B$3:$E$842,4,0)</f>
        <v>0</v>
      </c>
      <c r="J37" s="273"/>
      <c r="K37" s="924"/>
      <c r="L37" s="296"/>
      <c r="M37" s="293">
        <f>VLOOKUP(L37,'משתתפים '!$B$3:$D$842,3,0)</f>
        <v>0</v>
      </c>
      <c r="N37" s="370">
        <f>VLOOKUP(L37,'משתתפים '!$B$3:$E$842,4,0)</f>
        <v>0</v>
      </c>
      <c r="P37" s="937"/>
      <c r="Q37" s="349"/>
      <c r="R37" s="293">
        <f>VLOOKUP(Q37,'משתתפים '!$B$3:$D$842,3,0)</f>
        <v>0</v>
      </c>
      <c r="S37" s="367">
        <f>VLOOKUP(Q37,'משתתפים '!$B$3:$E$842,4,0)</f>
        <v>0</v>
      </c>
    </row>
    <row r="38" spans="1:19" ht="20.100000000000001" customHeight="1">
      <c r="A38" s="261">
        <v>29</v>
      </c>
      <c r="B38" s="218"/>
      <c r="C38" s="374">
        <f>VLOOKUP(B38,'משתתפים '!$B$3:$D$842,3,0)</f>
        <v>0</v>
      </c>
      <c r="D38" s="375">
        <f>VLOOKUP(B38,'משתתפים '!$B$3:$E$842,4,0)</f>
        <v>0</v>
      </c>
      <c r="F38" s="920">
        <v>15</v>
      </c>
      <c r="G38" s="266"/>
      <c r="H38" s="326">
        <f>VLOOKUP(G38,'משתתפים '!$B$3:$D$842,3,0)</f>
        <v>0</v>
      </c>
      <c r="I38" s="368">
        <f>VLOOKUP(G38,'משתתפים '!$B$3:$E$842,4,0)</f>
        <v>0</v>
      </c>
      <c r="K38" s="922">
        <v>8</v>
      </c>
      <c r="L38" s="274"/>
      <c r="M38" s="292">
        <f>VLOOKUP(L38,'משתתפים '!$B$3:$D$842,3,0)</f>
        <v>0</v>
      </c>
      <c r="N38" s="368">
        <f>VLOOKUP(L38,'משתתפים '!$B$3:$E$842,4,0)</f>
        <v>0</v>
      </c>
      <c r="P38" s="935">
        <v>24</v>
      </c>
      <c r="Q38" s="346"/>
      <c r="R38" s="292">
        <f>VLOOKUP(Q38,'משתתפים '!$B$3:$D$842,3,0)</f>
        <v>0</v>
      </c>
      <c r="S38" s="365">
        <f>VLOOKUP(Q38,'משתתפים '!$B$3:$E$842,4,0)</f>
        <v>0</v>
      </c>
    </row>
    <row r="39" spans="1:19" ht="20.100000000000001" customHeight="1" thickBot="1">
      <c r="A39" s="261">
        <v>30</v>
      </c>
      <c r="B39" s="263"/>
      <c r="C39" s="374">
        <f>VLOOKUP(B39,'משתתפים '!$B$3:$D$842,3,0)</f>
        <v>0</v>
      </c>
      <c r="D39" s="375">
        <f>VLOOKUP(B39,'משתתפים '!$B$3:$E$842,4,0)</f>
        <v>0</v>
      </c>
      <c r="F39" s="921"/>
      <c r="G39" s="275"/>
      <c r="H39" s="323">
        <f>VLOOKUP(G39,'משתתפים '!$B$3:$D$842,3,0)</f>
        <v>0</v>
      </c>
      <c r="I39" s="370">
        <f>VLOOKUP(G39,'משתתפים '!$B$3:$E$842,4,0)</f>
        <v>0</v>
      </c>
      <c r="J39" s="179"/>
      <c r="K39" s="923"/>
      <c r="L39" s="287"/>
      <c r="M39" s="294">
        <f>VLOOKUP(L39,'משתתפים '!$B$3:$D$842,3,0)</f>
        <v>0</v>
      </c>
      <c r="N39" s="369">
        <f>VLOOKUP(L39,'משתתפים '!$B$3:$E$842,4,0)</f>
        <v>0</v>
      </c>
      <c r="P39" s="936"/>
      <c r="Q39" s="354"/>
      <c r="R39" s="294">
        <f>VLOOKUP(Q39,'משתתפים '!$B$3:$D$842,3,0)</f>
        <v>0</v>
      </c>
      <c r="S39" s="366">
        <f>VLOOKUP(Q39,'משתתפים '!$B$3:$E$842,4,0)</f>
        <v>0</v>
      </c>
    </row>
    <row r="40" spans="1:19" ht="20.100000000000001" customHeight="1">
      <c r="A40" s="261">
        <v>31</v>
      </c>
      <c r="B40" s="263"/>
      <c r="C40" s="374">
        <f>VLOOKUP(B40,'משתתפים '!$B$3:$D$842,3,0)</f>
        <v>0</v>
      </c>
      <c r="D40" s="375">
        <f>VLOOKUP(B40,'משתתפים '!$B$3:$E$842,4,0)</f>
        <v>0</v>
      </c>
      <c r="F40" s="920">
        <v>16</v>
      </c>
      <c r="G40" s="266"/>
      <c r="H40" s="326">
        <f>VLOOKUP(G40,'משתתפים '!$B$3:$D$842,3,0)</f>
        <v>0</v>
      </c>
      <c r="I40" s="368">
        <f>VLOOKUP(G40,'משתתפים '!$B$3:$E$842,4,0)</f>
        <v>0</v>
      </c>
      <c r="J40" s="242"/>
      <c r="K40" s="923"/>
      <c r="L40" s="287"/>
      <c r="M40" s="295">
        <f>VLOOKUP(L40,'משתתפים '!$B$3:$D$842,3,0)</f>
        <v>0</v>
      </c>
      <c r="N40" s="369">
        <f>VLOOKUP(L40,'משתתפים '!$B$3:$E$842,4,0)</f>
        <v>0</v>
      </c>
      <c r="P40" s="936"/>
      <c r="Q40" s="354"/>
      <c r="R40" s="295">
        <f>VLOOKUP(Q40,'משתתפים '!$B$3:$D$842,3,0)</f>
        <v>0</v>
      </c>
      <c r="S40" s="366">
        <f>VLOOKUP(Q40,'משתתפים '!$B$3:$E$842,4,0)</f>
        <v>0</v>
      </c>
    </row>
    <row r="41" spans="1:19" ht="20.100000000000001" customHeight="1" thickBot="1">
      <c r="A41" s="261">
        <v>32</v>
      </c>
      <c r="B41" s="263"/>
      <c r="C41" s="374">
        <f>VLOOKUP(B41,'משתתפים '!$B$3:$D$842,3,0)</f>
        <v>0</v>
      </c>
      <c r="D41" s="375">
        <f>VLOOKUP(B41,'משתתפים '!$B$3:$E$842,4,0)</f>
        <v>0</v>
      </c>
      <c r="F41" s="921"/>
      <c r="G41" s="265"/>
      <c r="H41" s="323">
        <f>VLOOKUP(G41,'משתתפים '!$B$3:$D$842,3,0)</f>
        <v>0</v>
      </c>
      <c r="I41" s="370">
        <f>VLOOKUP(G41,'משתתפים '!$B$3:$E$842,4,0)</f>
        <v>0</v>
      </c>
      <c r="J41" s="244"/>
      <c r="K41" s="924"/>
      <c r="L41" s="296"/>
      <c r="M41" s="293">
        <f>VLOOKUP(L41,'משתתפים '!$B$3:$D$842,3,0)</f>
        <v>0</v>
      </c>
      <c r="N41" s="370">
        <f>VLOOKUP(L41,'משתתפים '!$B$3:$E$842,4,0)</f>
        <v>0</v>
      </c>
      <c r="P41" s="937"/>
      <c r="Q41" s="349"/>
      <c r="R41" s="293">
        <f>VLOOKUP(Q41,'משתתפים '!$B$3:$D$842,3,0)</f>
        <v>0</v>
      </c>
      <c r="S41" s="367">
        <f>VLOOKUP(Q41,'משתתפים '!$B$3:$E$842,4,0)</f>
        <v>0</v>
      </c>
    </row>
    <row r="42" spans="1:19" ht="20.100000000000001" customHeight="1">
      <c r="F42" s="920">
        <v>17</v>
      </c>
      <c r="G42" s="266"/>
      <c r="H42" s="326">
        <f>VLOOKUP(G42,'משתתפים '!$B$3:$D$842,3,0)</f>
        <v>0</v>
      </c>
      <c r="I42" s="368">
        <f>VLOOKUP(G42,'משתתפים '!$B$3:$E$842,4,0)</f>
        <v>0</v>
      </c>
      <c r="J42" s="242"/>
      <c r="K42" s="922">
        <v>9</v>
      </c>
      <c r="L42" s="345"/>
      <c r="M42" s="292">
        <f>VLOOKUP(L42,'משתתפים '!$B$3:$D$842,3,0)</f>
        <v>0</v>
      </c>
      <c r="N42" s="368">
        <f>VLOOKUP(L42,'משתתפים '!$B$3:$E$842,4,0)</f>
        <v>0</v>
      </c>
      <c r="P42" s="935">
        <v>25</v>
      </c>
      <c r="Q42" s="358"/>
      <c r="R42" s="292">
        <f>VLOOKUP(Q42,'משתתפים '!$B$3:$D$842,3,0)</f>
        <v>0</v>
      </c>
      <c r="S42" s="365">
        <f>VLOOKUP(Q42,'משתתפים '!$B$3:$E$842,4,0)</f>
        <v>0</v>
      </c>
    </row>
    <row r="43" spans="1:19" ht="20.100000000000001" customHeight="1" thickBot="1">
      <c r="F43" s="921"/>
      <c r="G43" s="275"/>
      <c r="H43" s="323">
        <f>VLOOKUP(G43,'משתתפים '!$B$3:$D$842,3,0)</f>
        <v>0</v>
      </c>
      <c r="I43" s="370">
        <f>VLOOKUP(G43,'משתתפים '!$B$3:$E$842,4,0)</f>
        <v>0</v>
      </c>
      <c r="J43" s="242"/>
      <c r="K43" s="923"/>
      <c r="L43" s="288"/>
      <c r="M43" s="294">
        <f>VLOOKUP(L43,'משתתפים '!$B$3:$D$842,3,0)</f>
        <v>0</v>
      </c>
      <c r="N43" s="369">
        <f>VLOOKUP(L43,'משתתפים '!$B$3:$E$842,4,0)</f>
        <v>0</v>
      </c>
      <c r="P43" s="936"/>
      <c r="Q43" s="353"/>
      <c r="R43" s="294">
        <f>VLOOKUP(Q43,'משתתפים '!$B$3:$D$842,3,0)</f>
        <v>0</v>
      </c>
      <c r="S43" s="366">
        <f>VLOOKUP(Q43,'משתתפים '!$B$3:$E$842,4,0)</f>
        <v>0</v>
      </c>
    </row>
    <row r="44" spans="1:19" ht="20.100000000000001" customHeight="1">
      <c r="F44" s="920">
        <v>18</v>
      </c>
      <c r="G44" s="266"/>
      <c r="H44" s="326">
        <f>VLOOKUP(G44,'משתתפים '!$B$3:$D$842,3,0)</f>
        <v>0</v>
      </c>
      <c r="I44" s="368">
        <f>VLOOKUP(G44,'משתתפים '!$B$3:$E$842,4,0)</f>
        <v>0</v>
      </c>
      <c r="K44" s="923"/>
      <c r="L44" s="758"/>
      <c r="M44" s="295">
        <f>VLOOKUP(L44,'משתתפים '!$B$3:$D$842,3,0)</f>
        <v>0</v>
      </c>
      <c r="N44" s="369">
        <f>VLOOKUP(L44,'משתתפים '!$B$3:$E$842,4,0)</f>
        <v>0</v>
      </c>
      <c r="P44" s="936"/>
      <c r="Q44" s="359"/>
      <c r="R44" s="295">
        <f>VLOOKUP(Q44,'משתתפים '!$B$3:$D$842,3,0)</f>
        <v>0</v>
      </c>
      <c r="S44" s="366">
        <f>VLOOKUP(Q44,'משתתפים '!$B$3:$E$842,4,0)</f>
        <v>0</v>
      </c>
    </row>
    <row r="45" spans="1:19" ht="20.100000000000001" customHeight="1" thickBot="1">
      <c r="F45" s="921"/>
      <c r="G45" s="275"/>
      <c r="H45" s="323">
        <f>VLOOKUP(G45,'משתתפים '!$B$3:$D$842,3,0)</f>
        <v>0</v>
      </c>
      <c r="I45" s="370">
        <f>VLOOKUP(G45,'משתתפים '!$B$3:$E$842,4,0)</f>
        <v>0</v>
      </c>
      <c r="J45" s="249"/>
      <c r="K45" s="924"/>
      <c r="L45" s="296"/>
      <c r="M45" s="293">
        <f>VLOOKUP(L45,'משתתפים '!$B$3:$D$842,3,0)</f>
        <v>0</v>
      </c>
      <c r="N45" s="370">
        <f>VLOOKUP(L45,'משתתפים '!$B$3:$E$842,4,0)</f>
        <v>0</v>
      </c>
      <c r="P45" s="937"/>
      <c r="Q45" s="349"/>
      <c r="R45" s="293">
        <f>VLOOKUP(Q45,'משתתפים '!$B$3:$D$842,3,0)</f>
        <v>0</v>
      </c>
      <c r="S45" s="367">
        <f>VLOOKUP(Q45,'משתתפים '!$B$3:$E$842,4,0)</f>
        <v>0</v>
      </c>
    </row>
    <row r="46" spans="1:19" ht="20.100000000000001" customHeight="1">
      <c r="F46" s="920">
        <v>19</v>
      </c>
      <c r="G46" s="266"/>
      <c r="H46" s="326">
        <f>VLOOKUP(G46,'משתתפים '!$B$3:$D$842,3,0)</f>
        <v>0</v>
      </c>
      <c r="I46" s="368">
        <f>VLOOKUP(G46,'משתתפים '!$B$3:$E$842,4,0)</f>
        <v>0</v>
      </c>
      <c r="K46" s="922">
        <v>10</v>
      </c>
      <c r="L46" s="270"/>
      <c r="M46" s="292">
        <f>VLOOKUP(L46,'משתתפים '!$B$3:$D$842,3,0)</f>
        <v>0</v>
      </c>
      <c r="N46" s="368">
        <f>VLOOKUP(L46,'משתתפים '!$B$3:$E$842,4,0)</f>
        <v>0</v>
      </c>
      <c r="P46" s="935">
        <v>26</v>
      </c>
      <c r="Q46" s="361"/>
      <c r="R46" s="292">
        <f>VLOOKUP(Q46,'משתתפים '!$B$3:$D$842,3,0)</f>
        <v>0</v>
      </c>
      <c r="S46" s="365">
        <f>VLOOKUP(Q46,'משתתפים '!$B$3:$E$842,4,0)</f>
        <v>0</v>
      </c>
    </row>
    <row r="47" spans="1:19" ht="20.100000000000001" customHeight="1" thickBot="1">
      <c r="F47" s="921"/>
      <c r="G47" s="275"/>
      <c r="H47" s="323">
        <f>VLOOKUP(G47,'משתתפים '!$B$3:$D$842,3,0)</f>
        <v>0</v>
      </c>
      <c r="I47" s="370">
        <f>VLOOKUP(G47,'משתתפים '!$B$3:$E$842,4,0)</f>
        <v>0</v>
      </c>
      <c r="K47" s="923"/>
      <c r="L47" s="287"/>
      <c r="M47" s="294">
        <f>VLOOKUP(L47,'משתתפים '!$B$3:$D$842,3,0)</f>
        <v>0</v>
      </c>
      <c r="N47" s="369">
        <f>VLOOKUP(L47,'משתתפים '!$B$3:$E$842,4,0)</f>
        <v>0</v>
      </c>
      <c r="P47" s="936"/>
      <c r="Q47" s="347"/>
      <c r="R47" s="294">
        <f>VLOOKUP(Q47,'משתתפים '!$B$3:$D$842,3,0)</f>
        <v>0</v>
      </c>
      <c r="S47" s="366">
        <f>VLOOKUP(Q47,'משתתפים '!$B$3:$E$842,4,0)</f>
        <v>0</v>
      </c>
    </row>
    <row r="48" spans="1:19" ht="20.100000000000001" customHeight="1">
      <c r="F48" s="920">
        <v>20</v>
      </c>
      <c r="G48" s="266"/>
      <c r="H48" s="326">
        <f>VLOOKUP(G48,'משתתפים '!$B$3:$D$842,3,0)</f>
        <v>0</v>
      </c>
      <c r="I48" s="368">
        <f>VLOOKUP(G48,'משתתפים '!$B$3:$E$842,4,0)</f>
        <v>0</v>
      </c>
      <c r="K48" s="923"/>
      <c r="L48" s="287"/>
      <c r="M48" s="295">
        <f>VLOOKUP(L48,'משתתפים '!$B$3:$D$842,3,0)</f>
        <v>0</v>
      </c>
      <c r="N48" s="369">
        <f>VLOOKUP(L48,'משתתפים '!$B$3:$E$842,4,0)</f>
        <v>0</v>
      </c>
      <c r="P48" s="936"/>
      <c r="Q48" s="347"/>
      <c r="R48" s="295">
        <f>VLOOKUP(Q48,'משתתפים '!$B$3:$D$842,3,0)</f>
        <v>0</v>
      </c>
      <c r="S48" s="366">
        <f>VLOOKUP(Q48,'משתתפים '!$B$3:$E$842,4,0)</f>
        <v>0</v>
      </c>
    </row>
    <row r="49" spans="5:19" ht="20.100000000000001" customHeight="1" thickBot="1">
      <c r="F49" s="921"/>
      <c r="G49" s="275"/>
      <c r="H49" s="323">
        <f>VLOOKUP(G49,'משתתפים '!$B$3:$D$842,3,0)</f>
        <v>0</v>
      </c>
      <c r="I49" s="370">
        <f>VLOOKUP(G49,'משתתפים '!$B$3:$E$842,4,0)</f>
        <v>0</v>
      </c>
      <c r="K49" s="924"/>
      <c r="L49" s="296"/>
      <c r="M49" s="293">
        <f>VLOOKUP(L49,'משתתפים '!$B$3:$D$842,3,0)</f>
        <v>0</v>
      </c>
      <c r="N49" s="370">
        <f>VLOOKUP(L49,'משתתפים '!$B$3:$E$842,4,0)</f>
        <v>0</v>
      </c>
      <c r="P49" s="937"/>
      <c r="Q49" s="349"/>
      <c r="R49" s="293">
        <f>VLOOKUP(Q49,'משתתפים '!$B$3:$D$842,3,0)</f>
        <v>0</v>
      </c>
      <c r="S49" s="367">
        <f>VLOOKUP(Q49,'משתתפים '!$B$3:$E$842,4,0)</f>
        <v>0</v>
      </c>
    </row>
    <row r="50" spans="5:19" ht="20.100000000000001" customHeight="1">
      <c r="F50" s="920">
        <v>21</v>
      </c>
      <c r="G50" s="266"/>
      <c r="H50" s="326">
        <f>VLOOKUP(G50,'משתתפים '!$B$3:$D$842,3,0)</f>
        <v>0</v>
      </c>
      <c r="I50" s="368">
        <f>VLOOKUP(G50,'משתתפים '!$B$3:$E$842,4,0)</f>
        <v>0</v>
      </c>
      <c r="K50" s="922">
        <v>11</v>
      </c>
      <c r="L50" s="270"/>
      <c r="M50" s="292">
        <f>VLOOKUP(L50,'משתתפים '!$B$3:$D$842,3,0)</f>
        <v>0</v>
      </c>
      <c r="N50" s="368">
        <f>VLOOKUP(L50,'משתתפים '!$B$3:$E$842,4,0)</f>
        <v>0</v>
      </c>
      <c r="P50" s="935">
        <v>27</v>
      </c>
      <c r="Q50" s="356"/>
      <c r="R50" s="292">
        <f>VLOOKUP(Q50,'משתתפים '!$B$3:$D$842,3,0)</f>
        <v>0</v>
      </c>
      <c r="S50" s="365">
        <f>VLOOKUP(Q50,'משתתפים '!$B$3:$E$842,4,0)</f>
        <v>0</v>
      </c>
    </row>
    <row r="51" spans="5:19" ht="20.100000000000001" customHeight="1" thickBot="1">
      <c r="F51" s="921"/>
      <c r="G51" s="275"/>
      <c r="H51" s="323">
        <f>VLOOKUP(G51,'משתתפים '!$B$3:$D$842,3,0)</f>
        <v>0</v>
      </c>
      <c r="I51" s="370">
        <f>VLOOKUP(G51,'משתתפים '!$B$3:$E$842,4,0)</f>
        <v>0</v>
      </c>
      <c r="K51" s="923"/>
      <c r="L51" s="288"/>
      <c r="M51" s="294">
        <f>VLOOKUP(L51,'משתתפים '!$B$3:$D$842,3,0)</f>
        <v>0</v>
      </c>
      <c r="N51" s="369">
        <f>VLOOKUP(L51,'משתתפים '!$B$3:$E$842,4,0)</f>
        <v>0</v>
      </c>
      <c r="P51" s="936"/>
      <c r="Q51" s="357"/>
      <c r="R51" s="294">
        <f>VLOOKUP(Q51,'משתתפים '!$B$3:$D$842,3,0)</f>
        <v>0</v>
      </c>
      <c r="S51" s="366">
        <f>VLOOKUP(Q51,'משתתפים '!$B$3:$E$842,4,0)</f>
        <v>0</v>
      </c>
    </row>
    <row r="52" spans="5:19" ht="20.100000000000001" customHeight="1">
      <c r="F52" s="920">
        <v>22</v>
      </c>
      <c r="G52" s="266"/>
      <c r="H52" s="326">
        <f>VLOOKUP(G52,'משתתפים '!$B$3:$D$842,3,0)</f>
        <v>0</v>
      </c>
      <c r="I52" s="368">
        <f>VLOOKUP(G52,'משתתפים '!$B$3:$E$842,4,0)</f>
        <v>0</v>
      </c>
      <c r="K52" s="923"/>
      <c r="L52" s="288"/>
      <c r="M52" s="295">
        <f>VLOOKUP(L52,'משתתפים '!$B$3:$D$842,3,0)</f>
        <v>0</v>
      </c>
      <c r="N52" s="369">
        <f>VLOOKUP(L52,'משתתפים '!$B$3:$E$842,4,0)</f>
        <v>0</v>
      </c>
      <c r="P52" s="936"/>
      <c r="Q52" s="360"/>
      <c r="R52" s="295">
        <f>VLOOKUP(Q52,'משתתפים '!$B$3:$D$842,3,0)</f>
        <v>0</v>
      </c>
      <c r="S52" s="366">
        <f>VLOOKUP(Q52,'משתתפים '!$B$3:$E$842,4,0)</f>
        <v>0</v>
      </c>
    </row>
    <row r="53" spans="5:19" ht="20.100000000000001" customHeight="1" thickBot="1">
      <c r="F53" s="921"/>
      <c r="G53" s="275"/>
      <c r="H53" s="323">
        <f>VLOOKUP(G53,'משתתפים '!$B$3:$D$842,3,0)</f>
        <v>0</v>
      </c>
      <c r="I53" s="370">
        <f>VLOOKUP(G53,'משתתפים '!$B$3:$E$842,4,0)</f>
        <v>0</v>
      </c>
      <c r="K53" s="924"/>
      <c r="L53" s="299"/>
      <c r="M53" s="293">
        <f>VLOOKUP(L53,'משתתפים '!$B$3:$D$842,3,0)</f>
        <v>0</v>
      </c>
      <c r="N53" s="370">
        <f>VLOOKUP(L53,'משתתפים '!$B$3:$E$842,4,0)</f>
        <v>0</v>
      </c>
      <c r="P53" s="937"/>
      <c r="Q53" s="349"/>
      <c r="R53" s="293">
        <f>VLOOKUP(Q53,'משתתפים '!$B$3:$D$842,3,0)</f>
        <v>0</v>
      </c>
      <c r="S53" s="367">
        <f>VLOOKUP(Q53,'משתתפים '!$B$3:$E$842,4,0)</f>
        <v>0</v>
      </c>
    </row>
    <row r="54" spans="5:19" ht="20.100000000000001" customHeight="1">
      <c r="F54" s="920">
        <v>23</v>
      </c>
      <c r="G54" s="266"/>
      <c r="H54" s="326">
        <f>VLOOKUP(G54,'משתתפים '!$B$3:$D$842,3,0)</f>
        <v>0</v>
      </c>
      <c r="I54" s="368">
        <f>VLOOKUP(G54,'משתתפים '!$B$3:$E$842,4,0)</f>
        <v>0</v>
      </c>
      <c r="K54" s="922">
        <v>12</v>
      </c>
      <c r="L54" s="270"/>
      <c r="M54" s="292">
        <f>VLOOKUP(L54,'משתתפים '!$B$3:$D$842,3,0)</f>
        <v>0</v>
      </c>
      <c r="N54" s="368">
        <f>VLOOKUP(L54,'משתתפים '!$B$3:$E$842,4,0)</f>
        <v>0</v>
      </c>
      <c r="P54" s="935">
        <v>28</v>
      </c>
      <c r="Q54" s="346"/>
      <c r="R54" s="292">
        <f>VLOOKUP(Q54,'משתתפים '!$B$3:$D$842,3,0)</f>
        <v>0</v>
      </c>
      <c r="S54" s="365">
        <f>VLOOKUP(Q54,'משתתפים '!$B$3:$E$842,4,0)</f>
        <v>0</v>
      </c>
    </row>
    <row r="55" spans="5:19" ht="20.100000000000001" customHeight="1" thickBot="1">
      <c r="E55" s="250"/>
      <c r="F55" s="921"/>
      <c r="G55" s="275"/>
      <c r="H55" s="323">
        <f>VLOOKUP(G55,'משתתפים '!$B$3:$D$842,3,0)</f>
        <v>0</v>
      </c>
      <c r="I55" s="370">
        <f>VLOOKUP(G55,'משתתפים '!$B$3:$E$842,4,0)</f>
        <v>0</v>
      </c>
      <c r="K55" s="923"/>
      <c r="L55" s="288"/>
      <c r="M55" s="294">
        <f>VLOOKUP(L55,'משתתפים '!$B$3:$D$842,3,0)</f>
        <v>0</v>
      </c>
      <c r="N55" s="369">
        <f>VLOOKUP(L55,'משתתפים '!$B$3:$E$842,4,0)</f>
        <v>0</v>
      </c>
      <c r="P55" s="936"/>
      <c r="Q55" s="353"/>
      <c r="R55" s="294">
        <f>VLOOKUP(Q55,'משתתפים '!$B$3:$D$842,3,0)</f>
        <v>0</v>
      </c>
      <c r="S55" s="366">
        <f>VLOOKUP(Q55,'משתתפים '!$B$3:$E$842,4,0)</f>
        <v>0</v>
      </c>
    </row>
    <row r="56" spans="5:19" ht="20.100000000000001" customHeight="1">
      <c r="F56" s="920">
        <v>24</v>
      </c>
      <c r="G56" s="266"/>
      <c r="H56" s="326">
        <f>VLOOKUP(G56,'משתתפים '!$B$3:$D$842,3,0)</f>
        <v>0</v>
      </c>
      <c r="I56" s="368">
        <f>VLOOKUP(G56,'משתתפים '!$B$3:$E$842,4,0)</f>
        <v>0</v>
      </c>
      <c r="K56" s="923"/>
      <c r="L56" s="288"/>
      <c r="M56" s="295">
        <f>VLOOKUP(L56,'משתתפים '!$B$3:$D$842,3,0)</f>
        <v>0</v>
      </c>
      <c r="N56" s="369">
        <f>VLOOKUP(L56,'משתתפים '!$B$3:$E$842,4,0)</f>
        <v>0</v>
      </c>
      <c r="P56" s="936"/>
      <c r="Q56" s="354"/>
      <c r="R56" s="295">
        <f>VLOOKUP(Q56,'משתתפים '!$B$3:$D$842,3,0)</f>
        <v>0</v>
      </c>
      <c r="S56" s="366">
        <f>VLOOKUP(Q56,'משתתפים '!$B$3:$E$842,4,0)</f>
        <v>0</v>
      </c>
    </row>
    <row r="57" spans="5:19" ht="20.100000000000001" customHeight="1" thickBot="1">
      <c r="E57" s="250"/>
      <c r="F57" s="921"/>
      <c r="G57" s="276"/>
      <c r="H57" s="323">
        <f>VLOOKUP(G57,'משתתפים '!$B$3:$D$842,3,0)</f>
        <v>0</v>
      </c>
      <c r="I57" s="370">
        <f>VLOOKUP(G57,'משתתפים '!$B$3:$E$842,4,0)</f>
        <v>0</v>
      </c>
      <c r="K57" s="924"/>
      <c r="L57" s="296"/>
      <c r="M57" s="293">
        <f>VLOOKUP(L57,'משתתפים '!$B$3:$D$842,3,0)</f>
        <v>0</v>
      </c>
      <c r="N57" s="370">
        <f>VLOOKUP(L57,'משתתפים '!$B$3:$E$842,4,0)</f>
        <v>0</v>
      </c>
      <c r="P57" s="937"/>
      <c r="Q57" s="349"/>
      <c r="R57" s="293">
        <f>VLOOKUP(Q57,'משתתפים '!$B$3:$D$842,3,0)</f>
        <v>0</v>
      </c>
      <c r="S57" s="367">
        <f>VLOOKUP(Q57,'משתתפים '!$B$3:$E$842,4,0)</f>
        <v>0</v>
      </c>
    </row>
    <row r="58" spans="5:19" ht="20.100000000000001" customHeight="1">
      <c r="E58" s="250"/>
      <c r="F58" s="920">
        <v>25</v>
      </c>
      <c r="G58" s="266"/>
      <c r="H58" s="326">
        <f>VLOOKUP(G58,'משתתפים '!$B$3:$D$842,3,0)</f>
        <v>0</v>
      </c>
      <c r="I58" s="368">
        <f>VLOOKUP(G58,'משתתפים '!$B$3:$E$842,4,0)</f>
        <v>0</v>
      </c>
      <c r="K58" s="922">
        <v>13</v>
      </c>
      <c r="L58" s="270"/>
      <c r="M58" s="292">
        <f>VLOOKUP(L58,'משתתפים '!$B$3:$D$842,3,0)</f>
        <v>0</v>
      </c>
      <c r="N58" s="368">
        <f>VLOOKUP(L58,'משתתפים '!$B$3:$E$842,4,0)</f>
        <v>0</v>
      </c>
      <c r="P58" s="935">
        <v>29</v>
      </c>
      <c r="Q58" s="356"/>
      <c r="R58" s="292">
        <f>VLOOKUP(Q58,'משתתפים '!$B$3:$D$842,3,0)</f>
        <v>0</v>
      </c>
      <c r="S58" s="365">
        <f>VLOOKUP(Q58,'משתתפים '!$B$3:$E$842,4,0)</f>
        <v>0</v>
      </c>
    </row>
    <row r="59" spans="5:19" ht="20.100000000000001" customHeight="1" thickBot="1">
      <c r="F59" s="921"/>
      <c r="G59" s="275"/>
      <c r="H59" s="323">
        <f>VLOOKUP(G59,'משתתפים '!$B$3:$D$842,3,0)</f>
        <v>0</v>
      </c>
      <c r="I59" s="370">
        <f>VLOOKUP(G59,'משתתפים '!$B$3:$E$842,4,0)</f>
        <v>0</v>
      </c>
      <c r="K59" s="923"/>
      <c r="L59" s="288"/>
      <c r="M59" s="294">
        <f>VLOOKUP(L59,'משתתפים '!$B$3:$D$842,3,0)</f>
        <v>0</v>
      </c>
      <c r="N59" s="369">
        <f>VLOOKUP(L59,'משתתפים '!$B$3:$E$842,4,0)</f>
        <v>0</v>
      </c>
      <c r="P59" s="936"/>
      <c r="Q59" s="357"/>
      <c r="R59" s="294">
        <f>VLOOKUP(Q59,'משתתפים '!$B$3:$D$842,3,0)</f>
        <v>0</v>
      </c>
      <c r="S59" s="366">
        <f>VLOOKUP(Q59,'משתתפים '!$B$3:$E$842,4,0)</f>
        <v>0</v>
      </c>
    </row>
    <row r="60" spans="5:19" ht="20.100000000000001" customHeight="1">
      <c r="F60" s="920">
        <v>26</v>
      </c>
      <c r="G60" s="266"/>
      <c r="H60" s="326">
        <f>VLOOKUP(G60,'משתתפים '!$B$3:$D$842,3,0)</f>
        <v>0</v>
      </c>
      <c r="I60" s="368">
        <f>VLOOKUP(G60,'משתתפים '!$B$3:$E$842,4,0)</f>
        <v>0</v>
      </c>
      <c r="K60" s="923"/>
      <c r="L60" s="288"/>
      <c r="M60" s="295">
        <f>VLOOKUP(L60,'משתתפים '!$B$3:$D$842,3,0)</f>
        <v>0</v>
      </c>
      <c r="N60" s="369">
        <f>VLOOKUP(L60,'משתתפים '!$B$3:$E$842,4,0)</f>
        <v>0</v>
      </c>
      <c r="P60" s="936"/>
      <c r="Q60" s="359"/>
      <c r="R60" s="295">
        <f>VLOOKUP(Q60,'משתתפים '!$B$3:$D$842,3,0)</f>
        <v>0</v>
      </c>
      <c r="S60" s="366">
        <f>VLOOKUP(Q60,'משתתפים '!$B$3:$E$842,4,0)</f>
        <v>0</v>
      </c>
    </row>
    <row r="61" spans="5:19" ht="20.100000000000001" customHeight="1" thickBot="1">
      <c r="F61" s="921"/>
      <c r="G61" s="275"/>
      <c r="H61" s="323">
        <f>VLOOKUP(G61,'משתתפים '!$B$3:$D$842,3,0)</f>
        <v>0</v>
      </c>
      <c r="I61" s="370">
        <f>VLOOKUP(G61,'משתתפים '!$B$3:$E$842,4,0)</f>
        <v>0</v>
      </c>
      <c r="K61" s="924"/>
      <c r="L61" s="296"/>
      <c r="M61" s="293">
        <f>VLOOKUP(L61,'משתתפים '!$B$3:$D$842,3,0)</f>
        <v>0</v>
      </c>
      <c r="N61" s="370">
        <f>VLOOKUP(L61,'משתתפים '!$B$3:$E$842,4,0)</f>
        <v>0</v>
      </c>
      <c r="P61" s="937"/>
      <c r="Q61" s="349"/>
      <c r="R61" s="293">
        <f>VLOOKUP(Q61,'משתתפים '!$B$3:$D$842,3,0)</f>
        <v>0</v>
      </c>
      <c r="S61" s="367">
        <f>VLOOKUP(Q61,'משתתפים '!$B$3:$E$842,4,0)</f>
        <v>0</v>
      </c>
    </row>
    <row r="62" spans="5:19" ht="20.100000000000001" customHeight="1">
      <c r="F62" s="920">
        <v>27</v>
      </c>
      <c r="G62" s="266"/>
      <c r="H62" s="326">
        <f>VLOOKUP(G62,'משתתפים '!$B$3:$D$842,3,0)</f>
        <v>0</v>
      </c>
      <c r="I62" s="368">
        <f>VLOOKUP(G62,'משתתפים '!$B$3:$E$842,4,0)</f>
        <v>0</v>
      </c>
      <c r="K62" s="922">
        <v>14</v>
      </c>
      <c r="L62" s="270"/>
      <c r="M62" s="292">
        <f>VLOOKUP(L62,'משתתפים '!$B$3:$D$842,3,0)</f>
        <v>0</v>
      </c>
      <c r="N62" s="368">
        <f>VLOOKUP(L62,'משתתפים '!$B$3:$E$842,4,0)</f>
        <v>0</v>
      </c>
      <c r="P62" s="935">
        <v>30</v>
      </c>
      <c r="Q62" s="350"/>
      <c r="R62" s="292">
        <f>VLOOKUP(Q62,'משתתפים '!$B$3:$D$842,3,0)</f>
        <v>0</v>
      </c>
      <c r="S62" s="365">
        <f>VLOOKUP(Q62,'משתתפים '!$B$3:$E$842,4,0)</f>
        <v>0</v>
      </c>
    </row>
    <row r="63" spans="5:19" ht="20.100000000000001" customHeight="1" thickBot="1">
      <c r="F63" s="921"/>
      <c r="G63" s="275"/>
      <c r="H63" s="323">
        <f>VLOOKUP(G63,'משתתפים '!$B$3:$D$842,3,0)</f>
        <v>0</v>
      </c>
      <c r="I63" s="370">
        <f>VLOOKUP(G63,'משתתפים '!$B$3:$E$842,4,0)</f>
        <v>0</v>
      </c>
      <c r="K63" s="923"/>
      <c r="L63" s="288"/>
      <c r="M63" s="294">
        <f>VLOOKUP(L63,'משתתפים '!$B$3:$D$842,3,0)</f>
        <v>0</v>
      </c>
      <c r="N63" s="369">
        <f>VLOOKUP(L63,'משתתפים '!$B$3:$E$842,4,0)</f>
        <v>0</v>
      </c>
      <c r="P63" s="936"/>
      <c r="Q63" s="362"/>
      <c r="R63" s="294">
        <f>VLOOKUP(Q63,'משתתפים '!$B$3:$D$842,3,0)</f>
        <v>0</v>
      </c>
      <c r="S63" s="366">
        <f>VLOOKUP(Q63,'משתתפים '!$B$3:$E$842,4,0)</f>
        <v>0</v>
      </c>
    </row>
    <row r="64" spans="5:19" ht="20.100000000000001" customHeight="1">
      <c r="F64" s="920">
        <v>28</v>
      </c>
      <c r="G64" s="266"/>
      <c r="H64" s="326">
        <f>VLOOKUP(G64,'משתתפים '!$B$3:$D$842,3,0)</f>
        <v>0</v>
      </c>
      <c r="I64" s="368">
        <f>VLOOKUP(G64,'משתתפים '!$B$3:$E$842,4,0)</f>
        <v>0</v>
      </c>
      <c r="K64" s="923"/>
      <c r="L64" s="288"/>
      <c r="M64" s="295">
        <f>VLOOKUP(L64,'משתתפים '!$B$3:$D$842,3,0)</f>
        <v>0</v>
      </c>
      <c r="N64" s="369">
        <f>VLOOKUP(L64,'משתתפים '!$B$3:$E$842,4,0)</f>
        <v>0</v>
      </c>
      <c r="P64" s="936"/>
      <c r="Q64" s="348"/>
      <c r="R64" s="295">
        <f>VLOOKUP(Q64,'משתתפים '!$B$3:$D$842,3,0)</f>
        <v>0</v>
      </c>
      <c r="S64" s="366">
        <f>VLOOKUP(Q64,'משתתפים '!$B$3:$E$842,4,0)</f>
        <v>0</v>
      </c>
    </row>
    <row r="65" spans="6:19" ht="20.100000000000001" customHeight="1" thickBot="1">
      <c r="F65" s="921"/>
      <c r="G65" s="275"/>
      <c r="H65" s="323">
        <f>VLOOKUP(G65,'משתתפים '!$B$3:$D$842,3,0)</f>
        <v>0</v>
      </c>
      <c r="I65" s="370">
        <f>VLOOKUP(G65,'משתתפים '!$B$3:$E$842,4,0)</f>
        <v>0</v>
      </c>
      <c r="K65" s="924"/>
      <c r="L65" s="299"/>
      <c r="M65" s="293">
        <f>VLOOKUP(L65,'משתתפים '!$B$3:$D$842,3,0)</f>
        <v>0</v>
      </c>
      <c r="N65" s="370">
        <f>VLOOKUP(L65,'משתתפים '!$B$3:$E$842,4,0)</f>
        <v>0</v>
      </c>
      <c r="P65" s="937"/>
      <c r="Q65" s="349"/>
      <c r="R65" s="293">
        <f>VLOOKUP(Q65,'משתתפים '!$B$3:$D$842,3,0)</f>
        <v>0</v>
      </c>
      <c r="S65" s="367">
        <f>VLOOKUP(Q65,'משתתפים '!$B$3:$E$842,4,0)</f>
        <v>0</v>
      </c>
    </row>
    <row r="66" spans="6:19" ht="20.100000000000001" customHeight="1">
      <c r="F66" s="920">
        <v>29</v>
      </c>
      <c r="G66" s="266"/>
      <c r="H66" s="326">
        <f>VLOOKUP(G66,'משתתפים '!$B$3:$D$842,3,0)</f>
        <v>0</v>
      </c>
      <c r="I66" s="368">
        <f>VLOOKUP(G66,'משתתפים '!$B$3:$E$842,4,0)</f>
        <v>0</v>
      </c>
      <c r="K66" s="922">
        <v>15</v>
      </c>
      <c r="L66" s="291"/>
      <c r="M66" s="292">
        <f>VLOOKUP(L66,'משתתפים '!$B$3:$D$842,3,0)</f>
        <v>0</v>
      </c>
      <c r="N66" s="368">
        <f>VLOOKUP(L66,'משתתפים '!$B$3:$E$842,4,0)</f>
        <v>0</v>
      </c>
      <c r="P66" s="935">
        <v>31</v>
      </c>
      <c r="Q66" s="358"/>
      <c r="R66" s="292">
        <f>VLOOKUP(Q66,'משתתפים '!$B$3:$D$842,3,0)</f>
        <v>0</v>
      </c>
      <c r="S66" s="365">
        <f>VLOOKUP(Q66,'משתתפים '!$B$3:$E$842,4,0)</f>
        <v>0</v>
      </c>
    </row>
    <row r="67" spans="6:19" ht="20.100000000000001" customHeight="1" thickBot="1">
      <c r="F67" s="921"/>
      <c r="G67" s="275"/>
      <c r="H67" s="323">
        <f>VLOOKUP(G67,'משתתפים '!$B$3:$D$842,3,0)</f>
        <v>0</v>
      </c>
      <c r="I67" s="370">
        <f>VLOOKUP(G67,'משתתפים '!$B$3:$E$842,4,0)</f>
        <v>0</v>
      </c>
      <c r="K67" s="923"/>
      <c r="L67" s="288"/>
      <c r="M67" s="294">
        <f>VLOOKUP(L67,'משתתפים '!$B$3:$D$842,3,0)</f>
        <v>0</v>
      </c>
      <c r="N67" s="369">
        <f>VLOOKUP(L67,'משתתפים '!$B$3:$E$842,4,0)</f>
        <v>0</v>
      </c>
      <c r="P67" s="936"/>
      <c r="Q67" s="363"/>
      <c r="R67" s="294">
        <f>VLOOKUP(Q67,'משתתפים '!$B$3:$D$842,3,0)</f>
        <v>0</v>
      </c>
      <c r="S67" s="366">
        <f>VLOOKUP(Q67,'משתתפים '!$B$3:$E$842,4,0)</f>
        <v>0</v>
      </c>
    </row>
    <row r="68" spans="6:19" ht="20.100000000000001" customHeight="1">
      <c r="F68" s="920">
        <v>30</v>
      </c>
      <c r="G68" s="266"/>
      <c r="H68" s="326">
        <f>VLOOKUP(G68,'משתתפים '!$B$3:$D$842,3,0)</f>
        <v>0</v>
      </c>
      <c r="I68" s="368">
        <f>VLOOKUP(G68,'משתתפים '!$B$3:$E$842,4,0)</f>
        <v>0</v>
      </c>
      <c r="K68" s="923"/>
      <c r="L68" s="286"/>
      <c r="M68" s="295">
        <f>VLOOKUP(L68,'משתתפים '!$B$3:$D$842,3,0)</f>
        <v>0</v>
      </c>
      <c r="N68" s="369">
        <f>VLOOKUP(L68,'משתתפים '!$B$3:$E$842,4,0)</f>
        <v>0</v>
      </c>
      <c r="P68" s="936"/>
      <c r="Q68" s="362"/>
      <c r="R68" s="295">
        <f>VLOOKUP(Q68,'משתתפים '!$B$3:$D$842,3,0)</f>
        <v>0</v>
      </c>
      <c r="S68" s="366">
        <f>VLOOKUP(Q68,'משתתפים '!$B$3:$E$842,4,0)</f>
        <v>0</v>
      </c>
    </row>
    <row r="69" spans="6:19" ht="20.100000000000001" customHeight="1" thickBot="1">
      <c r="F69" s="921"/>
      <c r="G69" s="275"/>
      <c r="H69" s="323">
        <f>VLOOKUP(G69,'משתתפים '!$B$3:$D$842,3,0)</f>
        <v>0</v>
      </c>
      <c r="I69" s="370">
        <f>VLOOKUP(G69,'משתתפים '!$B$3:$E$842,4,0)</f>
        <v>0</v>
      </c>
      <c r="K69" s="924"/>
      <c r="L69" s="299"/>
      <c r="M69" s="293">
        <f>VLOOKUP(L69,'משתתפים '!$B$3:$D$842,3,0)</f>
        <v>0</v>
      </c>
      <c r="N69" s="370">
        <f>VLOOKUP(L69,'משתתפים '!$B$3:$E$842,4,0)</f>
        <v>0</v>
      </c>
      <c r="P69" s="937"/>
      <c r="Q69" s="349"/>
      <c r="R69" s="293">
        <f>VLOOKUP(Q69,'משתתפים '!$B$3:$D$842,3,0)</f>
        <v>0</v>
      </c>
      <c r="S69" s="367">
        <f>VLOOKUP(Q69,'משתתפים '!$B$3:$E$842,4,0)</f>
        <v>0</v>
      </c>
    </row>
    <row r="70" spans="6:19" ht="20.100000000000001" customHeight="1">
      <c r="F70" s="920">
        <v>31</v>
      </c>
      <c r="G70" s="266"/>
      <c r="H70" s="326">
        <f>VLOOKUP(G70,'משתתפים '!$B$3:$D$842,3,0)</f>
        <v>0</v>
      </c>
      <c r="I70" s="368">
        <f>VLOOKUP(G70,'משתתפים '!$B$3:$E$842,4,0)</f>
        <v>0</v>
      </c>
      <c r="K70" s="922">
        <v>16</v>
      </c>
      <c r="L70" s="270"/>
      <c r="M70" s="292">
        <f>VLOOKUP(L70,'משתתפים '!$B$3:$D$842,3,0)</f>
        <v>0</v>
      </c>
      <c r="N70" s="368">
        <f>VLOOKUP(L70,'משתתפים '!$B$3:$E$842,4,0)</f>
        <v>0</v>
      </c>
      <c r="P70" s="935">
        <v>32</v>
      </c>
      <c r="Q70" s="364"/>
      <c r="R70" s="292">
        <f>VLOOKUP(Q70,'משתתפים '!$B$3:$D$842,3,0)</f>
        <v>0</v>
      </c>
      <c r="S70" s="365">
        <f>VLOOKUP(Q70,'משתתפים '!$B$3:$E$842,4,0)</f>
        <v>0</v>
      </c>
    </row>
    <row r="71" spans="6:19" ht="20.100000000000001" customHeight="1" thickBot="1">
      <c r="F71" s="921"/>
      <c r="G71" s="275"/>
      <c r="H71" s="323">
        <f>VLOOKUP(G71,'משתתפים '!$B$3:$D$842,3,0)</f>
        <v>0</v>
      </c>
      <c r="I71" s="370">
        <f>VLOOKUP(G71,'משתתפים '!$B$3:$E$842,4,0)</f>
        <v>0</v>
      </c>
      <c r="K71" s="923"/>
      <c r="L71" s="288"/>
      <c r="M71" s="294">
        <f>VLOOKUP(L71,'משתתפים '!$B$3:$D$842,3,0)</f>
        <v>0</v>
      </c>
      <c r="N71" s="369">
        <f>VLOOKUP(L71,'משתתפים '!$B$3:$E$842,4,0)</f>
        <v>0</v>
      </c>
      <c r="P71" s="936"/>
      <c r="Q71" s="348"/>
      <c r="R71" s="294">
        <f>VLOOKUP(Q71,'משתתפים '!$B$3:$D$842,3,0)</f>
        <v>0</v>
      </c>
      <c r="S71" s="366">
        <f>VLOOKUP(Q71,'משתתפים '!$B$3:$E$842,4,0)</f>
        <v>0</v>
      </c>
    </row>
    <row r="72" spans="6:19" ht="20.100000000000001" customHeight="1">
      <c r="F72" s="920">
        <v>32</v>
      </c>
      <c r="G72" s="266"/>
      <c r="H72" s="326">
        <f>VLOOKUP(G72,'משתתפים '!$B$3:$D$842,3,0)</f>
        <v>0</v>
      </c>
      <c r="I72" s="368">
        <f>VLOOKUP(G72,'משתתפים '!$B$3:$E$842,4,0)</f>
        <v>0</v>
      </c>
      <c r="K72" s="923"/>
      <c r="L72" s="288"/>
      <c r="M72" s="295">
        <f>VLOOKUP(L72,'משתתפים '!$B$3:$D$842,3,0)</f>
        <v>0</v>
      </c>
      <c r="N72" s="369">
        <f>VLOOKUP(L72,'משתתפים '!$B$3:$E$842,4,0)</f>
        <v>0</v>
      </c>
      <c r="P72" s="936"/>
      <c r="Q72" s="354"/>
      <c r="R72" s="295">
        <f>VLOOKUP(Q72,'משתתפים '!$B$3:$D$842,3,0)</f>
        <v>0</v>
      </c>
      <c r="S72" s="366">
        <f>VLOOKUP(Q72,'משתתפים '!$B$3:$E$842,4,0)</f>
        <v>0</v>
      </c>
    </row>
    <row r="73" spans="6:19" ht="20.100000000000001" customHeight="1" thickBot="1">
      <c r="F73" s="921"/>
      <c r="G73" s="275"/>
      <c r="H73" s="323">
        <f>VLOOKUP(G73,'משתתפים '!$B$3:$D$842,3,0)</f>
        <v>0</v>
      </c>
      <c r="I73" s="370">
        <f>VLOOKUP(G73,'משתתפים '!$B$3:$E$842,4,0)</f>
        <v>0</v>
      </c>
      <c r="K73" s="924"/>
      <c r="L73" s="296"/>
      <c r="M73" s="293">
        <f>VLOOKUP(L73,'משתתפים '!$B$3:$D$842,3,0)</f>
        <v>0</v>
      </c>
      <c r="N73" s="370">
        <f>VLOOKUP(L73,'משתתפים '!$B$3:$E$842,4,0)</f>
        <v>0</v>
      </c>
      <c r="P73" s="937"/>
      <c r="Q73" s="349"/>
      <c r="R73" s="293">
        <f>VLOOKUP(Q73,'משתתפים '!$B$3:$D$842,3,0)</f>
        <v>0</v>
      </c>
      <c r="S73" s="367">
        <f>VLOOKUP(Q73,'משתתפים '!$B$3:$E$842,4,0)</f>
        <v>0</v>
      </c>
    </row>
  </sheetData>
  <sheetProtection selectLockedCells="1"/>
  <mergeCells count="73">
    <mergeCell ref="U10:U13"/>
    <mergeCell ref="U14:U17"/>
    <mergeCell ref="U18:U21"/>
    <mergeCell ref="F66:F67"/>
    <mergeCell ref="K66:K69"/>
    <mergeCell ref="P66:P69"/>
    <mergeCell ref="F68:F69"/>
    <mergeCell ref="F50:F51"/>
    <mergeCell ref="K50:K53"/>
    <mergeCell ref="P50:P53"/>
    <mergeCell ref="F52:F53"/>
    <mergeCell ref="F54:F55"/>
    <mergeCell ref="K54:K57"/>
    <mergeCell ref="P54:P57"/>
    <mergeCell ref="F56:F57"/>
    <mergeCell ref="F42:F43"/>
    <mergeCell ref="F70:F71"/>
    <mergeCell ref="K70:K73"/>
    <mergeCell ref="P70:P73"/>
    <mergeCell ref="F72:F73"/>
    <mergeCell ref="F58:F59"/>
    <mergeCell ref="K58:K61"/>
    <mergeCell ref="P58:P61"/>
    <mergeCell ref="F60:F61"/>
    <mergeCell ref="F62:F63"/>
    <mergeCell ref="K62:K65"/>
    <mergeCell ref="P62:P65"/>
    <mergeCell ref="F64:F65"/>
    <mergeCell ref="K42:K45"/>
    <mergeCell ref="P42:P45"/>
    <mergeCell ref="F44:F45"/>
    <mergeCell ref="F46:F47"/>
    <mergeCell ref="K46:K49"/>
    <mergeCell ref="P46:P49"/>
    <mergeCell ref="F48:F49"/>
    <mergeCell ref="F34:F35"/>
    <mergeCell ref="K34:K37"/>
    <mergeCell ref="P34:P37"/>
    <mergeCell ref="F36:F37"/>
    <mergeCell ref="F38:F39"/>
    <mergeCell ref="K38:K41"/>
    <mergeCell ref="P38:P41"/>
    <mergeCell ref="F40:F41"/>
    <mergeCell ref="F26:F27"/>
    <mergeCell ref="K26:K29"/>
    <mergeCell ref="P26:P29"/>
    <mergeCell ref="F28:F29"/>
    <mergeCell ref="F30:F31"/>
    <mergeCell ref="K30:K33"/>
    <mergeCell ref="P30:P33"/>
    <mergeCell ref="F32:F33"/>
    <mergeCell ref="F18:F19"/>
    <mergeCell ref="K18:K21"/>
    <mergeCell ref="P18:P21"/>
    <mergeCell ref="F20:F21"/>
    <mergeCell ref="F22:F23"/>
    <mergeCell ref="K22:K25"/>
    <mergeCell ref="P22:P25"/>
    <mergeCell ref="F24:F25"/>
    <mergeCell ref="F10:F11"/>
    <mergeCell ref="K10:K13"/>
    <mergeCell ref="P10:P13"/>
    <mergeCell ref="F12:F13"/>
    <mergeCell ref="F14:F15"/>
    <mergeCell ref="K14:K17"/>
    <mergeCell ref="P14:P17"/>
    <mergeCell ref="F16:F17"/>
    <mergeCell ref="A8:C8"/>
    <mergeCell ref="A1:M1"/>
    <mergeCell ref="F4:H4"/>
    <mergeCell ref="F5:H5"/>
    <mergeCell ref="L5:M5"/>
    <mergeCell ref="F7:H7"/>
  </mergeCells>
  <conditionalFormatting sqref="I5:J5">
    <cfRule type="expression" dxfId="63" priority="63">
      <formula>$I$5="שלשות"</formula>
    </cfRule>
    <cfRule type="expression" dxfId="62" priority="64">
      <formula>$I$5="יחידים"</formula>
    </cfRule>
    <cfRule type="expression" dxfId="61" priority="65">
      <formula>$I$5="זוגות"</formula>
    </cfRule>
  </conditionalFormatting>
  <conditionalFormatting sqref="F10 F18 F20 F22 F24 F26 F28 F30 F32 F34 F36 F38 F40 F42 F44 F46 F48 F50 F52 F54 F56 F58 F60 F62 F64 F66 F68 F70 F72 F12 F16 F14">
    <cfRule type="expression" dxfId="60" priority="61">
      <formula>if+$I$5=יחידים</formula>
    </cfRule>
  </conditionalFormatting>
  <conditionalFormatting sqref="F10">
    <cfRule type="expression" dxfId="59" priority="60">
      <formula>if+$I$5=יחידים</formula>
    </cfRule>
  </conditionalFormatting>
  <conditionalFormatting sqref="F10">
    <cfRule type="expression" dxfId="58" priority="58">
      <formula>if+$I$5=יחידים</formula>
    </cfRule>
  </conditionalFormatting>
  <conditionalFormatting sqref="F10">
    <cfRule type="expression" dxfId="57" priority="57">
      <formula>if+$I$5=יחידים</formula>
    </cfRule>
  </conditionalFormatting>
  <conditionalFormatting sqref="F10">
    <cfRule type="expression" dxfId="56" priority="59">
      <formula>if+$I$5=יחידים</formula>
    </cfRule>
  </conditionalFormatting>
  <conditionalFormatting sqref="F10">
    <cfRule type="expression" dxfId="55" priority="56">
      <formula>if+$I$5=יחידים</formula>
    </cfRule>
  </conditionalFormatting>
  <conditionalFormatting sqref="A10:A41">
    <cfRule type="expression" dxfId="54" priority="55">
      <formula>$I$5="יחידים"</formula>
    </cfRule>
  </conditionalFormatting>
  <conditionalFormatting sqref="F10 F72 F70 F68 F66 F64 F62 F60 F58 F56 F54 F52 F50 F48 F46 F44 F42 F40 F38 F36 F34 F32 F30 F28 F26 F24 F22 F20 F18 F12 F16 F14">
    <cfRule type="expression" dxfId="53" priority="54">
      <formula>$I$5= "זוגות"</formula>
    </cfRule>
  </conditionalFormatting>
  <conditionalFormatting sqref="K10:K73">
    <cfRule type="expression" dxfId="52" priority="53">
      <formula>$I$5="שלשות"</formula>
    </cfRule>
  </conditionalFormatting>
  <conditionalFormatting sqref="K10:K73">
    <cfRule type="expression" dxfId="51" priority="62">
      <formula>#REF!="שלשות"</formula>
    </cfRule>
  </conditionalFormatting>
  <conditionalFormatting sqref="L10:L13">
    <cfRule type="duplicateValues" dxfId="50" priority="52"/>
  </conditionalFormatting>
  <conditionalFormatting sqref="L24">
    <cfRule type="duplicateValues" dxfId="49" priority="51"/>
  </conditionalFormatting>
  <conditionalFormatting sqref="L26">
    <cfRule type="duplicateValues" dxfId="48" priority="50"/>
  </conditionalFormatting>
  <conditionalFormatting sqref="L34:L36">
    <cfRule type="duplicateValues" dxfId="47" priority="49"/>
  </conditionalFormatting>
  <conditionalFormatting sqref="L38:L40">
    <cfRule type="duplicateValues" dxfId="46" priority="48"/>
  </conditionalFormatting>
  <conditionalFormatting sqref="L38:L40">
    <cfRule type="duplicateValues" dxfId="45" priority="47"/>
  </conditionalFormatting>
  <conditionalFormatting sqref="L43">
    <cfRule type="duplicateValues" dxfId="44" priority="46"/>
  </conditionalFormatting>
  <conditionalFormatting sqref="L46 L48">
    <cfRule type="duplicateValues" dxfId="43" priority="45"/>
  </conditionalFormatting>
  <conditionalFormatting sqref="L46">
    <cfRule type="duplicateValues" dxfId="42" priority="44"/>
  </conditionalFormatting>
  <conditionalFormatting sqref="L46:L48">
    <cfRule type="duplicateValues" dxfId="41" priority="43"/>
  </conditionalFormatting>
  <conditionalFormatting sqref="L50:L52">
    <cfRule type="duplicateValues" dxfId="40" priority="42"/>
  </conditionalFormatting>
  <conditionalFormatting sqref="L58:L60">
    <cfRule type="duplicateValues" dxfId="39" priority="41"/>
  </conditionalFormatting>
  <conditionalFormatting sqref="L58:L60">
    <cfRule type="duplicateValues" dxfId="38" priority="40"/>
  </conditionalFormatting>
  <conditionalFormatting sqref="L63:L64">
    <cfRule type="duplicateValues" dxfId="37" priority="39"/>
  </conditionalFormatting>
  <conditionalFormatting sqref="L62:L64">
    <cfRule type="duplicateValues" dxfId="36" priority="38"/>
  </conditionalFormatting>
  <conditionalFormatting sqref="L62">
    <cfRule type="duplicateValues" dxfId="35" priority="37"/>
  </conditionalFormatting>
  <conditionalFormatting sqref="L66:L68">
    <cfRule type="duplicateValues" dxfId="34" priority="36"/>
  </conditionalFormatting>
  <conditionalFormatting sqref="L70:L72">
    <cfRule type="duplicateValues" dxfId="33" priority="35"/>
  </conditionalFormatting>
  <conditionalFormatting sqref="L31:L32">
    <cfRule type="duplicateValues" dxfId="32" priority="34"/>
  </conditionalFormatting>
  <conditionalFormatting sqref="L15:L16">
    <cfRule type="duplicateValues" dxfId="31" priority="33"/>
  </conditionalFormatting>
  <conditionalFormatting sqref="L18:L20">
    <cfRule type="duplicateValues" dxfId="30" priority="32"/>
  </conditionalFormatting>
  <conditionalFormatting sqref="P10:P73">
    <cfRule type="expression" dxfId="29" priority="30">
      <formula>$I$5="שלשות"</formula>
    </cfRule>
  </conditionalFormatting>
  <conditionalFormatting sqref="P10:P73">
    <cfRule type="expression" dxfId="28" priority="31">
      <formula>#REF!="שלשות"</formula>
    </cfRule>
  </conditionalFormatting>
  <conditionalFormatting sqref="Q10:Q11">
    <cfRule type="duplicateValues" dxfId="27" priority="29"/>
  </conditionalFormatting>
  <conditionalFormatting sqref="Q18">
    <cfRule type="duplicateValues" dxfId="26" priority="28"/>
  </conditionalFormatting>
  <conditionalFormatting sqref="Q24">
    <cfRule type="duplicateValues" dxfId="25" priority="27"/>
  </conditionalFormatting>
  <conditionalFormatting sqref="Q31">
    <cfRule type="duplicateValues" dxfId="24" priority="26"/>
  </conditionalFormatting>
  <conditionalFormatting sqref="Q31">
    <cfRule type="duplicateValues" dxfId="23" priority="25"/>
  </conditionalFormatting>
  <conditionalFormatting sqref="Q35">
    <cfRule type="duplicateValues" dxfId="22" priority="24"/>
  </conditionalFormatting>
  <conditionalFormatting sqref="Q44">
    <cfRule type="duplicateValues" dxfId="21" priority="23"/>
  </conditionalFormatting>
  <conditionalFormatting sqref="Q46:Q48">
    <cfRule type="duplicateValues" dxfId="20" priority="22"/>
  </conditionalFormatting>
  <conditionalFormatting sqref="Q52">
    <cfRule type="duplicateValues" dxfId="19" priority="21"/>
  </conditionalFormatting>
  <conditionalFormatting sqref="Q52">
    <cfRule type="duplicateValues" dxfId="18" priority="20"/>
  </conditionalFormatting>
  <conditionalFormatting sqref="Q60">
    <cfRule type="duplicateValues" dxfId="17" priority="19"/>
  </conditionalFormatting>
  <conditionalFormatting sqref="F12">
    <cfRule type="expression" dxfId="16" priority="17">
      <formula>if+$I$5=יחידים</formula>
    </cfRule>
  </conditionalFormatting>
  <conditionalFormatting sqref="F12">
    <cfRule type="expression" dxfId="15" priority="15">
      <formula>if+$I$5=יחידים</formula>
    </cfRule>
  </conditionalFormatting>
  <conditionalFormatting sqref="F12">
    <cfRule type="expression" dxfId="14" priority="14">
      <formula>if+$I$5=יחידים</formula>
    </cfRule>
  </conditionalFormatting>
  <conditionalFormatting sqref="F12">
    <cfRule type="expression" dxfId="13" priority="16">
      <formula>if+$I$5=יחידים</formula>
    </cfRule>
  </conditionalFormatting>
  <conditionalFormatting sqref="F12">
    <cfRule type="expression" dxfId="12" priority="13">
      <formula>if+$I$5=יחידים</formula>
    </cfRule>
  </conditionalFormatting>
  <conditionalFormatting sqref="F16">
    <cfRule type="expression" dxfId="11" priority="12">
      <formula>if+$I$5=יחידים</formula>
    </cfRule>
  </conditionalFormatting>
  <conditionalFormatting sqref="F16">
    <cfRule type="expression" dxfId="10" priority="10">
      <formula>if+$I$5=יחידים</formula>
    </cfRule>
  </conditionalFormatting>
  <conditionalFormatting sqref="F16">
    <cfRule type="expression" dxfId="9" priority="9">
      <formula>if+$I$5=יחידים</formula>
    </cfRule>
  </conditionalFormatting>
  <conditionalFormatting sqref="F16">
    <cfRule type="expression" dxfId="8" priority="11">
      <formula>if+$I$5=יחידים</formula>
    </cfRule>
  </conditionalFormatting>
  <conditionalFormatting sqref="F16">
    <cfRule type="expression" dxfId="7" priority="8">
      <formula>if+$I$5=יחידים</formula>
    </cfRule>
  </conditionalFormatting>
  <conditionalFormatting sqref="F14">
    <cfRule type="expression" dxfId="6" priority="7">
      <formula>if+$I$5=יחידים</formula>
    </cfRule>
  </conditionalFormatting>
  <conditionalFormatting sqref="F14">
    <cfRule type="expression" dxfId="5" priority="5">
      <formula>if+$I$5=יחידים</formula>
    </cfRule>
  </conditionalFormatting>
  <conditionalFormatting sqref="F14">
    <cfRule type="expression" dxfId="4" priority="4">
      <formula>if+$I$5=יחידים</formula>
    </cfRule>
  </conditionalFormatting>
  <conditionalFormatting sqref="F14">
    <cfRule type="expression" dxfId="3" priority="6">
      <formula>if+$I$5=יחידים</formula>
    </cfRule>
  </conditionalFormatting>
  <conditionalFormatting sqref="F14">
    <cfRule type="expression" dxfId="2" priority="3">
      <formula>if+$I$5=יחידים</formula>
    </cfRule>
  </conditionalFormatting>
  <conditionalFormatting sqref="U10:U21">
    <cfRule type="expression" dxfId="1" priority="1">
      <formula>$H$5="שלשות"</formula>
    </cfRule>
  </conditionalFormatting>
  <conditionalFormatting sqref="U10:U21">
    <cfRule type="expression" dxfId="0" priority="2">
      <formula>#REF!="שלשות"</formula>
    </cfRule>
  </conditionalFormatting>
  <printOptions horizontalCentered="1"/>
  <pageMargins left="0.70866141732283472" right="0.70866141732283472" top="0.74803149606299213" bottom="0.74803149606299213" header="0.31496062992125984" footer="0.31496062992125984"/>
  <pageSetup paperSize="9" scale="3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0398D-F2B1-4A31-B0CF-0D5EAC6CCDE8}">
  <dimension ref="A2:Q69"/>
  <sheetViews>
    <sheetView rightToLeft="1" topLeftCell="A50" workbookViewId="0">
      <selection activeCell="A16" sqref="A16:O71"/>
    </sheetView>
  </sheetViews>
  <sheetFormatPr defaultColWidth="8.125" defaultRowHeight="12.75"/>
  <cols>
    <col min="1" max="2" width="8.125" style="178"/>
    <col min="3" max="4" width="23.375" style="178" customWidth="1"/>
    <col min="5" max="5" width="11.875" style="178" customWidth="1"/>
    <col min="6" max="8" width="11.375" style="178" customWidth="1"/>
    <col min="9" max="13" width="8.125" style="178"/>
    <col min="14" max="14" width="10.5" style="178" customWidth="1"/>
    <col min="15" max="16384" width="8.125" style="178"/>
  </cols>
  <sheetData>
    <row r="2" spans="1:15">
      <c r="A2" s="178">
        <v>2020</v>
      </c>
    </row>
    <row r="3" spans="1:15">
      <c r="A3" s="178">
        <v>2021</v>
      </c>
    </row>
    <row r="4" spans="1:15" ht="15">
      <c r="A4" s="178">
        <v>2022</v>
      </c>
      <c r="C4" s="178" t="s">
        <v>1920</v>
      </c>
      <c r="D4" s="178" t="s">
        <v>1921</v>
      </c>
      <c r="N4" s="277" t="s">
        <v>2012</v>
      </c>
    </row>
    <row r="5" spans="1:15">
      <c r="A5" s="178">
        <v>2023</v>
      </c>
      <c r="C5" s="178" t="s">
        <v>2013</v>
      </c>
      <c r="D5" s="178" t="s">
        <v>2004</v>
      </c>
      <c r="N5" s="272" t="s">
        <v>1919</v>
      </c>
    </row>
    <row r="6" spans="1:15">
      <c r="A6" s="178">
        <v>2024</v>
      </c>
      <c r="C6" s="178" t="s">
        <v>2014</v>
      </c>
      <c r="D6" s="178" t="s">
        <v>2005</v>
      </c>
    </row>
    <row r="7" spans="1:15">
      <c r="A7" s="178">
        <v>2025</v>
      </c>
      <c r="C7" s="178" t="s">
        <v>2015</v>
      </c>
    </row>
    <row r="8" spans="1:15">
      <c r="A8" s="178">
        <v>2026</v>
      </c>
      <c r="C8" s="178" t="s">
        <v>2016</v>
      </c>
      <c r="L8" s="944" t="s">
        <v>2017</v>
      </c>
      <c r="M8" s="944"/>
      <c r="N8" s="944"/>
    </row>
    <row r="9" spans="1:15" ht="18">
      <c r="A9" s="178">
        <v>2027</v>
      </c>
      <c r="C9" s="178" t="s">
        <v>2018</v>
      </c>
      <c r="J9" s="278" t="s">
        <v>155</v>
      </c>
      <c r="L9" s="178">
        <v>4</v>
      </c>
      <c r="M9" s="178">
        <v>3</v>
      </c>
      <c r="N9" s="178">
        <v>2</v>
      </c>
      <c r="O9" s="178">
        <v>1</v>
      </c>
    </row>
    <row r="10" spans="1:15" ht="18">
      <c r="A10" s="178">
        <v>2028</v>
      </c>
      <c r="C10" s="178" t="s">
        <v>2019</v>
      </c>
      <c r="D10" s="178" t="s">
        <v>2020</v>
      </c>
      <c r="J10" s="278" t="s">
        <v>2021</v>
      </c>
    </row>
    <row r="11" spans="1:15" ht="18">
      <c r="A11" s="178">
        <v>2029</v>
      </c>
      <c r="C11" s="178" t="s">
        <v>2022</v>
      </c>
      <c r="D11" s="178" t="s">
        <v>2023</v>
      </c>
      <c r="E11" s="944" t="s">
        <v>2024</v>
      </c>
      <c r="F11" s="944"/>
      <c r="G11" s="944"/>
      <c r="H11" s="313"/>
      <c r="J11" s="278" t="s">
        <v>1974</v>
      </c>
    </row>
    <row r="12" spans="1:15" ht="18">
      <c r="A12" s="178">
        <v>2030</v>
      </c>
      <c r="C12" s="178" t="s">
        <v>2025</v>
      </c>
      <c r="D12" s="178" t="s">
        <v>1922</v>
      </c>
      <c r="F12" s="313" t="s">
        <v>1929</v>
      </c>
      <c r="G12" s="313" t="s">
        <v>2026</v>
      </c>
      <c r="H12" s="313" t="s">
        <v>1952</v>
      </c>
      <c r="J12" s="278" t="s">
        <v>1975</v>
      </c>
    </row>
    <row r="13" spans="1:15" ht="18">
      <c r="A13" s="178">
        <v>2031</v>
      </c>
      <c r="C13" s="178" t="s">
        <v>2025</v>
      </c>
      <c r="E13" s="218" t="s">
        <v>1919</v>
      </c>
      <c r="F13" s="218">
        <v>40</v>
      </c>
      <c r="G13" s="218">
        <v>25</v>
      </c>
      <c r="H13" s="532">
        <v>1</v>
      </c>
      <c r="I13" s="218">
        <v>500</v>
      </c>
      <c r="J13" s="278" t="s">
        <v>2027</v>
      </c>
    </row>
    <row r="14" spans="1:15" ht="18">
      <c r="A14" s="178">
        <v>2032</v>
      </c>
      <c r="C14" s="178" t="s">
        <v>2028</v>
      </c>
      <c r="E14" s="218" t="s">
        <v>2029</v>
      </c>
      <c r="F14" s="218">
        <v>40</v>
      </c>
      <c r="G14" s="218">
        <v>25</v>
      </c>
      <c r="H14" s="532">
        <v>1</v>
      </c>
      <c r="I14" s="218">
        <v>350</v>
      </c>
      <c r="J14" s="278" t="s">
        <v>1964</v>
      </c>
    </row>
    <row r="15" spans="1:15" ht="18">
      <c r="A15" s="178">
        <v>2033</v>
      </c>
      <c r="C15" s="178" t="s">
        <v>2030</v>
      </c>
      <c r="E15" s="218" t="s">
        <v>2031</v>
      </c>
      <c r="F15" s="218">
        <v>25</v>
      </c>
      <c r="G15" s="218"/>
      <c r="H15" s="532">
        <v>1</v>
      </c>
      <c r="I15" s="218">
        <v>350</v>
      </c>
      <c r="J15" s="278" t="s">
        <v>1977</v>
      </c>
    </row>
    <row r="16" spans="1:15" ht="18">
      <c r="A16" s="178">
        <v>2034</v>
      </c>
      <c r="C16" s="178" t="s">
        <v>2032</v>
      </c>
      <c r="E16" s="218" t="s">
        <v>2033</v>
      </c>
      <c r="F16" s="218"/>
      <c r="G16" s="218">
        <v>20</v>
      </c>
      <c r="H16" s="532">
        <v>1</v>
      </c>
      <c r="I16" s="218">
        <v>500</v>
      </c>
      <c r="J16" s="278" t="s">
        <v>1965</v>
      </c>
    </row>
    <row r="17" spans="1:13" ht="18">
      <c r="A17" s="178">
        <v>2035</v>
      </c>
      <c r="C17" s="178" t="s">
        <v>2032</v>
      </c>
      <c r="E17" s="218" t="s">
        <v>2034</v>
      </c>
      <c r="F17" s="218">
        <v>20</v>
      </c>
      <c r="G17" s="218">
        <v>20</v>
      </c>
      <c r="H17" s="532">
        <v>1</v>
      </c>
      <c r="I17" s="218">
        <v>500</v>
      </c>
      <c r="J17" s="278" t="s">
        <v>1967</v>
      </c>
    </row>
    <row r="18" spans="1:13" ht="18">
      <c r="A18" s="178">
        <v>2036</v>
      </c>
      <c r="C18" s="178" t="s">
        <v>2035</v>
      </c>
      <c r="E18" s="218" t="s">
        <v>1936</v>
      </c>
      <c r="F18" s="218">
        <v>40</v>
      </c>
      <c r="G18" s="218">
        <v>25</v>
      </c>
      <c r="H18" s="532">
        <v>0</v>
      </c>
      <c r="I18" s="218"/>
      <c r="J18" s="278" t="s">
        <v>1991</v>
      </c>
    </row>
    <row r="19" spans="1:13" ht="18">
      <c r="A19" s="178">
        <v>2037</v>
      </c>
      <c r="C19" s="178" t="s">
        <v>2036</v>
      </c>
      <c r="E19" s="218" t="s">
        <v>2037</v>
      </c>
      <c r="F19" s="218">
        <v>25</v>
      </c>
      <c r="G19" s="218">
        <v>25</v>
      </c>
      <c r="H19" s="532">
        <v>0</v>
      </c>
      <c r="I19" s="218"/>
      <c r="J19" s="278" t="s">
        <v>2038</v>
      </c>
    </row>
    <row r="20" spans="1:13" ht="18">
      <c r="A20" s="178">
        <v>2038</v>
      </c>
      <c r="C20" s="178" t="s">
        <v>2039</v>
      </c>
      <c r="E20" s="508" t="s">
        <v>2040</v>
      </c>
      <c r="F20" s="508">
        <v>250</v>
      </c>
      <c r="G20" s="508">
        <v>250</v>
      </c>
      <c r="H20" s="533">
        <v>1</v>
      </c>
      <c r="I20" s="218">
        <v>500</v>
      </c>
      <c r="J20" s="278" t="s">
        <v>2041</v>
      </c>
    </row>
    <row r="21" spans="1:13" ht="18">
      <c r="A21" s="178">
        <v>2039</v>
      </c>
      <c r="C21" s="178" t="s">
        <v>2042</v>
      </c>
      <c r="E21" s="523" t="s">
        <v>2043</v>
      </c>
      <c r="F21" s="523">
        <v>40</v>
      </c>
      <c r="G21" s="523">
        <v>25</v>
      </c>
      <c r="H21" s="534">
        <v>1</v>
      </c>
      <c r="I21" s="218">
        <v>500</v>
      </c>
      <c r="J21" s="278" t="s">
        <v>1995</v>
      </c>
    </row>
    <row r="22" spans="1:13" ht="18">
      <c r="A22" s="178">
        <v>2040</v>
      </c>
      <c r="C22" s="178" t="s">
        <v>2044</v>
      </c>
      <c r="E22" s="524" t="s">
        <v>2045</v>
      </c>
      <c r="F22" s="524"/>
      <c r="G22" s="524"/>
      <c r="H22" s="535">
        <v>1</v>
      </c>
      <c r="I22" s="218">
        <v>500</v>
      </c>
      <c r="J22" s="278" t="s">
        <v>1946</v>
      </c>
    </row>
    <row r="23" spans="1:13" ht="18">
      <c r="A23" s="178">
        <v>2041</v>
      </c>
      <c r="C23" s="178" t="s">
        <v>2046</v>
      </c>
      <c r="E23" s="218" t="s">
        <v>2047</v>
      </c>
      <c r="F23" s="218"/>
      <c r="G23" s="218"/>
      <c r="H23" s="532">
        <v>1</v>
      </c>
      <c r="I23" s="218">
        <v>500</v>
      </c>
      <c r="J23" s="278" t="s">
        <v>2048</v>
      </c>
    </row>
    <row r="24" spans="1:13" ht="18">
      <c r="A24" s="178">
        <v>2042</v>
      </c>
      <c r="C24" s="178" t="s">
        <v>2049</v>
      </c>
      <c r="J24" s="278" t="s">
        <v>1978</v>
      </c>
      <c r="M24" s="178" t="s">
        <v>2050</v>
      </c>
    </row>
    <row r="25" spans="1:13" ht="18">
      <c r="A25" s="178">
        <v>2043</v>
      </c>
      <c r="C25" s="178" t="s">
        <v>2051</v>
      </c>
      <c r="J25" s="278" t="s">
        <v>1970</v>
      </c>
      <c r="M25" s="178" t="s">
        <v>2052</v>
      </c>
    </row>
    <row r="26" spans="1:13" ht="18">
      <c r="C26" s="178" t="s">
        <v>2053</v>
      </c>
      <c r="E26" s="218" t="s">
        <v>1428</v>
      </c>
      <c r="F26" s="218">
        <v>0</v>
      </c>
      <c r="J26" s="278" t="s">
        <v>2054</v>
      </c>
    </row>
    <row r="27" spans="1:13" ht="18">
      <c r="C27" s="178" t="s">
        <v>2055</v>
      </c>
      <c r="E27" s="218" t="s">
        <v>2181</v>
      </c>
      <c r="F27" s="218">
        <v>0</v>
      </c>
      <c r="J27" s="278" t="s">
        <v>1953</v>
      </c>
    </row>
    <row r="28" spans="1:13" ht="18">
      <c r="C28" s="178" t="s">
        <v>2056</v>
      </c>
      <c r="E28" s="218" t="s">
        <v>2180</v>
      </c>
      <c r="F28" s="218">
        <v>0</v>
      </c>
      <c r="J28" s="278" t="s">
        <v>1992</v>
      </c>
    </row>
    <row r="29" spans="1:13" ht="18">
      <c r="C29" s="178" t="s">
        <v>2057</v>
      </c>
      <c r="E29" s="218" t="s">
        <v>1367</v>
      </c>
      <c r="F29" s="218">
        <v>1</v>
      </c>
      <c r="J29" s="278" t="s">
        <v>1925</v>
      </c>
    </row>
    <row r="30" spans="1:13" ht="18">
      <c r="C30" s="178" t="s">
        <v>2058</v>
      </c>
      <c r="E30" s="218" t="s">
        <v>1133</v>
      </c>
      <c r="F30" s="218">
        <v>1</v>
      </c>
      <c r="J30" s="278" t="s">
        <v>1954</v>
      </c>
    </row>
    <row r="31" spans="1:13" ht="18">
      <c r="C31" s="178" t="s">
        <v>2059</v>
      </c>
      <c r="E31" s="218" t="s">
        <v>2182</v>
      </c>
      <c r="F31" s="218">
        <v>1</v>
      </c>
      <c r="J31" s="278" t="s">
        <v>1956</v>
      </c>
    </row>
    <row r="32" spans="1:13" ht="18">
      <c r="C32" s="178" t="s">
        <v>2060</v>
      </c>
      <c r="E32" s="218" t="s">
        <v>2183</v>
      </c>
      <c r="F32" s="218">
        <v>1</v>
      </c>
      <c r="J32" s="278" t="s">
        <v>1960</v>
      </c>
    </row>
    <row r="33" spans="3:16" ht="18">
      <c r="C33" s="178" t="s">
        <v>2061</v>
      </c>
      <c r="E33" s="218" t="s">
        <v>2184</v>
      </c>
      <c r="F33" s="218">
        <v>1</v>
      </c>
      <c r="J33" s="278" t="s">
        <v>1979</v>
      </c>
      <c r="P33" s="279" t="s">
        <v>1982</v>
      </c>
    </row>
    <row r="34" spans="3:16" ht="18">
      <c r="C34" s="178" t="s">
        <v>2062</v>
      </c>
      <c r="E34" s="218" t="s">
        <v>2233</v>
      </c>
      <c r="F34" s="218">
        <v>0</v>
      </c>
      <c r="J34" s="278" t="s">
        <v>1982</v>
      </c>
      <c r="P34" s="280" t="s">
        <v>2063</v>
      </c>
    </row>
    <row r="35" spans="3:16" ht="18">
      <c r="C35" s="178" t="s">
        <v>2064</v>
      </c>
      <c r="J35" s="278" t="s">
        <v>1986</v>
      </c>
      <c r="P35" s="279" t="s">
        <v>682</v>
      </c>
    </row>
    <row r="36" spans="3:16" ht="18">
      <c r="C36" s="178" t="s">
        <v>2065</v>
      </c>
      <c r="J36" s="278" t="s">
        <v>1988</v>
      </c>
      <c r="P36" s="279" t="s">
        <v>1988</v>
      </c>
    </row>
    <row r="37" spans="3:16" ht="18">
      <c r="C37" s="178" t="s">
        <v>2066</v>
      </c>
      <c r="J37" s="278" t="s">
        <v>2067</v>
      </c>
      <c r="N37" s="278" t="s">
        <v>155</v>
      </c>
    </row>
    <row r="38" spans="3:16" ht="18.75" thickBot="1">
      <c r="C38" s="178" t="s">
        <v>2068</v>
      </c>
      <c r="J38" s="278" t="s">
        <v>2069</v>
      </c>
      <c r="N38" s="278" t="s">
        <v>2021</v>
      </c>
      <c r="P38" s="281" t="s">
        <v>2070</v>
      </c>
    </row>
    <row r="39" spans="3:16" ht="18">
      <c r="C39" s="178" t="s">
        <v>2071</v>
      </c>
      <c r="J39" s="282" t="s">
        <v>2072</v>
      </c>
      <c r="N39" s="278" t="s">
        <v>1974</v>
      </c>
      <c r="P39" s="281" t="s">
        <v>2073</v>
      </c>
    </row>
    <row r="40" spans="3:16" ht="18">
      <c r="C40" s="178" t="s">
        <v>2074</v>
      </c>
      <c r="J40" s="281" t="s">
        <v>2075</v>
      </c>
      <c r="N40" s="278" t="s">
        <v>1975</v>
      </c>
    </row>
    <row r="41" spans="3:16" ht="18">
      <c r="C41" s="178" t="s">
        <v>2076</v>
      </c>
      <c r="J41" s="281" t="s">
        <v>2077</v>
      </c>
      <c r="N41" s="278" t="s">
        <v>2027</v>
      </c>
      <c r="P41" s="281" t="s">
        <v>2078</v>
      </c>
    </row>
    <row r="42" spans="3:16" ht="18">
      <c r="C42" s="178" t="s">
        <v>2079</v>
      </c>
      <c r="J42" s="281" t="s">
        <v>2080</v>
      </c>
      <c r="L42" s="181"/>
      <c r="N42" s="278" t="s">
        <v>1986</v>
      </c>
    </row>
    <row r="43" spans="3:16" ht="18">
      <c r="C43" s="178" t="s">
        <v>2081</v>
      </c>
      <c r="J43" s="278" t="s">
        <v>2082</v>
      </c>
      <c r="N43" s="278" t="s">
        <v>1964</v>
      </c>
      <c r="P43" s="281" t="s">
        <v>2083</v>
      </c>
    </row>
    <row r="44" spans="3:16" ht="18">
      <c r="C44" s="178" t="s">
        <v>2084</v>
      </c>
      <c r="J44" s="281" t="s">
        <v>2085</v>
      </c>
      <c r="N44" s="278" t="s">
        <v>1977</v>
      </c>
    </row>
    <row r="45" spans="3:16" ht="18">
      <c r="C45" s="178" t="s">
        <v>2086</v>
      </c>
      <c r="J45" s="281" t="s">
        <v>2087</v>
      </c>
      <c r="N45" s="278" t="s">
        <v>1965</v>
      </c>
    </row>
    <row r="46" spans="3:16" ht="18">
      <c r="C46" s="178" t="s">
        <v>2088</v>
      </c>
      <c r="J46" s="281" t="s">
        <v>2089</v>
      </c>
      <c r="N46" s="278" t="s">
        <v>1967</v>
      </c>
    </row>
    <row r="47" spans="3:16" ht="18">
      <c r="C47" s="178" t="s">
        <v>2090</v>
      </c>
      <c r="J47" s="281" t="s">
        <v>2091</v>
      </c>
      <c r="N47" s="278" t="s">
        <v>2038</v>
      </c>
    </row>
    <row r="48" spans="3:16" ht="18">
      <c r="C48" s="178" t="s">
        <v>2092</v>
      </c>
      <c r="J48" s="281" t="s">
        <v>2093</v>
      </c>
      <c r="N48" s="278" t="s">
        <v>2041</v>
      </c>
    </row>
    <row r="49" spans="3:17" ht="18">
      <c r="C49" s="178" t="s">
        <v>2094</v>
      </c>
      <c r="J49" s="281" t="s">
        <v>2095</v>
      </c>
      <c r="N49" s="278" t="s">
        <v>1995</v>
      </c>
    </row>
    <row r="50" spans="3:17" ht="18">
      <c r="C50" s="178" t="s">
        <v>2096</v>
      </c>
      <c r="J50" s="281" t="s">
        <v>2097</v>
      </c>
      <c r="N50" s="278" t="s">
        <v>1946</v>
      </c>
    </row>
    <row r="51" spans="3:17" ht="18">
      <c r="C51" s="178" t="s">
        <v>2098</v>
      </c>
      <c r="J51" s="281" t="s">
        <v>2099</v>
      </c>
    </row>
    <row r="52" spans="3:17" ht="18">
      <c r="C52" s="178" t="s">
        <v>2100</v>
      </c>
      <c r="J52" s="281" t="s">
        <v>2101</v>
      </c>
      <c r="N52" s="278" t="s">
        <v>1978</v>
      </c>
    </row>
    <row r="53" spans="3:17" ht="18">
      <c r="C53" s="178" t="s">
        <v>2094</v>
      </c>
      <c r="J53" s="278" t="s">
        <v>2102</v>
      </c>
      <c r="N53" s="278" t="s">
        <v>1970</v>
      </c>
      <c r="Q53" s="281" t="s">
        <v>2103</v>
      </c>
    </row>
    <row r="54" spans="3:17" ht="18">
      <c r="C54" s="178" t="s">
        <v>2096</v>
      </c>
      <c r="J54" s="281" t="s">
        <v>2104</v>
      </c>
      <c r="N54" s="278" t="s">
        <v>2054</v>
      </c>
    </row>
    <row r="55" spans="3:17" ht="18">
      <c r="C55" s="178" t="s">
        <v>2098</v>
      </c>
      <c r="J55" s="281" t="s">
        <v>2105</v>
      </c>
    </row>
    <row r="56" spans="3:17" ht="18">
      <c r="C56" s="178" t="s">
        <v>2100</v>
      </c>
      <c r="J56" s="281" t="s">
        <v>2106</v>
      </c>
      <c r="N56" s="278" t="s">
        <v>1992</v>
      </c>
    </row>
    <row r="57" spans="3:17" ht="18">
      <c r="C57" s="178" t="s">
        <v>2094</v>
      </c>
      <c r="J57" s="278" t="s">
        <v>2107</v>
      </c>
      <c r="N57" s="278" t="s">
        <v>1925</v>
      </c>
      <c r="Q57" s="281" t="s">
        <v>2108</v>
      </c>
    </row>
    <row r="58" spans="3:17" ht="18">
      <c r="C58" s="178" t="s">
        <v>2096</v>
      </c>
      <c r="J58" s="281" t="s">
        <v>2109</v>
      </c>
      <c r="N58" s="278" t="s">
        <v>1954</v>
      </c>
    </row>
    <row r="59" spans="3:17" ht="18">
      <c r="C59" s="178" t="s">
        <v>2098</v>
      </c>
      <c r="J59" s="281" t="s">
        <v>2110</v>
      </c>
      <c r="N59" s="278" t="s">
        <v>1956</v>
      </c>
      <c r="Q59" s="281" t="s">
        <v>2111</v>
      </c>
    </row>
    <row r="60" spans="3:17" ht="18">
      <c r="C60" s="178" t="s">
        <v>2100</v>
      </c>
      <c r="J60" s="281" t="s">
        <v>2112</v>
      </c>
      <c r="N60" s="278" t="s">
        <v>2113</v>
      </c>
    </row>
    <row r="61" spans="3:17" ht="18">
      <c r="C61" s="178" t="s">
        <v>2114</v>
      </c>
      <c r="J61" s="281" t="s">
        <v>2115</v>
      </c>
      <c r="N61" s="278" t="s">
        <v>1979</v>
      </c>
    </row>
    <row r="62" spans="3:17" ht="18">
      <c r="C62" s="178" t="s">
        <v>2116</v>
      </c>
      <c r="J62" s="278" t="s">
        <v>2117</v>
      </c>
      <c r="N62" s="278" t="s">
        <v>1982</v>
      </c>
    </row>
    <row r="63" spans="3:17" ht="18">
      <c r="C63" s="178" t="s">
        <v>2118</v>
      </c>
      <c r="J63" s="281" t="s">
        <v>2119</v>
      </c>
      <c r="N63" s="278" t="s">
        <v>1988</v>
      </c>
    </row>
    <row r="64" spans="3:17" ht="18">
      <c r="C64" s="178" t="s">
        <v>2120</v>
      </c>
      <c r="J64" s="281" t="s">
        <v>2121</v>
      </c>
    </row>
    <row r="65" spans="3:10" ht="18">
      <c r="C65" s="178" t="s">
        <v>2122</v>
      </c>
      <c r="J65" s="281" t="s">
        <v>2082</v>
      </c>
    </row>
    <row r="66" spans="3:10" ht="18">
      <c r="C66" s="178" t="s">
        <v>2123</v>
      </c>
      <c r="J66" s="281" t="s">
        <v>2124</v>
      </c>
    </row>
    <row r="67" spans="3:10" ht="18">
      <c r="C67" s="178" t="s">
        <v>2125</v>
      </c>
      <c r="J67" s="278" t="s">
        <v>2126</v>
      </c>
    </row>
    <row r="68" spans="3:10">
      <c r="C68" s="178" t="s">
        <v>2127</v>
      </c>
    </row>
    <row r="69" spans="3:10">
      <c r="C69" s="178" t="s">
        <v>2128</v>
      </c>
    </row>
  </sheetData>
  <mergeCells count="2">
    <mergeCell ref="L8:N8"/>
    <mergeCell ref="E11:G11"/>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70</vt:i4>
      </vt:variant>
    </vt:vector>
  </HeadingPairs>
  <TitlesOfParts>
    <vt:vector size="78" baseType="lpstr">
      <vt:lpstr>רשימת שופטים</vt:lpstr>
      <vt:lpstr>משתתפים </vt:lpstr>
      <vt:lpstr>טופס דיווח תחרות מחשב  </vt:lpstr>
      <vt:lpstr> דירוגים בוגרים</vt:lpstr>
      <vt:lpstr>דירוג יסודות ולמידה </vt:lpstr>
      <vt:lpstr>דירוג התמחות 1+2</vt:lpstr>
      <vt:lpstr>דירוג הישג </vt:lpstr>
      <vt:lpstr>מידע תחרות </vt:lpstr>
      <vt:lpstr>' דירוגים בוגרים'!WPrint_Area_W</vt:lpstr>
      <vt:lpstr>'דירוג הישג '!WPrint_Area_W</vt:lpstr>
      <vt:lpstr>'דירוג התמחות 1+2'!WPrint_Area_W</vt:lpstr>
      <vt:lpstr>'דירוג יסודות ולמידה '!WPrint_Area_W</vt:lpstr>
      <vt:lpstr>'טופס דיווח תחרות מחשב  '!WPrint_Area_W</vt:lpstr>
      <vt:lpstr>'משתתפים '!WPrint_Area_W</vt:lpstr>
      <vt:lpstr>אבןיהודה</vt:lpstr>
      <vt:lpstr>'טופס דיווח תחרות מחשב  '!אשדוד</vt:lpstr>
      <vt:lpstr>'משתתפים '!אשדוד</vt:lpstr>
      <vt:lpstr>'טופס דיווח תחרות מחשב  '!באריעקב</vt:lpstr>
      <vt:lpstr>'משתתפים '!באריעקב</vt:lpstr>
      <vt:lpstr>'טופס דיווח תחרות מחשב  '!ביאליק</vt:lpstr>
      <vt:lpstr>'משתתפים '!ביאליק</vt:lpstr>
      <vt:lpstr>'טופס דיווח תחרות מחשב  '!ביתהלוחםים</vt:lpstr>
      <vt:lpstr>'משתתפים '!ביתהלוחםים</vt:lpstr>
      <vt:lpstr>'טופס דיווח תחרות מחשב  '!בלבש</vt:lpstr>
      <vt:lpstr>'משתתפים '!בלבש</vt:lpstr>
      <vt:lpstr>'טופס דיווח תחרות מחשב  '!גניאביבלוד</vt:lpstr>
      <vt:lpstr>'משתתפים '!גניאביבלוד</vt:lpstr>
      <vt:lpstr>דירוגבוגרים</vt:lpstr>
      <vt:lpstr>דירוגיםבוגרים</vt:lpstr>
      <vt:lpstr>'דירוג הישג '!דירוגיםילדים</vt:lpstr>
      <vt:lpstr>'דירוג התמחות 1+2'!דירוגיםילדים</vt:lpstr>
      <vt:lpstr>דירוגיםילדים</vt:lpstr>
      <vt:lpstr>'טופס דיווח תחרות מחשב  '!הרצליה</vt:lpstr>
      <vt:lpstr>'משתתפים '!הרצליה</vt:lpstr>
      <vt:lpstr>'טופס דיווח תחרות מחשב  '!טבלהעליון</vt:lpstr>
      <vt:lpstr>'משתתפים '!טבלהעליון</vt:lpstr>
      <vt:lpstr>'טופס דיווח תחרות מחשב  '!טבלהתחתון</vt:lpstr>
      <vt:lpstr>'משתתפים '!טבלהתחתון</vt:lpstr>
      <vt:lpstr>'טופס דיווח תחרות מחשב  '!טבעון</vt:lpstr>
      <vt:lpstr>'משתתפים '!טבעון</vt:lpstr>
      <vt:lpstr>'טופס דיווח תחרות מחשב  '!יהוד</vt:lpstr>
      <vt:lpstr>'משתתפים '!יהוד</vt:lpstr>
      <vt:lpstr>'טופס דיווח תחרות מחשב  '!כפס</vt:lpstr>
      <vt:lpstr>'משתתפים '!כפס</vt:lpstr>
      <vt:lpstr>כרמיאל</vt:lpstr>
      <vt:lpstr>'טופס דיווח תחרות מחשב  '!לבהרצליה</vt:lpstr>
      <vt:lpstr>'משתתפים '!לבהרצליה</vt:lpstr>
      <vt:lpstr>'טופס דיווח תחרות מחשב  '!להבים</vt:lpstr>
      <vt:lpstr>'משתתפים '!להבים</vt:lpstr>
      <vt:lpstr>'טופס דיווח תחרות מחשב  '!לימן</vt:lpstr>
      <vt:lpstr>'משתתפים '!לימן</vt:lpstr>
      <vt:lpstr>'טופס דיווח תחרות מחשב  '!מיתר</vt:lpstr>
      <vt:lpstr>'משתתפים '!מיתר</vt:lpstr>
      <vt:lpstr>משמרהנגב</vt:lpstr>
      <vt:lpstr>'טופס דיווח תחרות מחשב  '!נהריה</vt:lpstr>
      <vt:lpstr>'משתתפים '!נהריה</vt:lpstr>
      <vt:lpstr>'טופס דיווח תחרות מחשב  '!נירצבי</vt:lpstr>
      <vt:lpstr>'משתתפים '!נירצבי</vt:lpstr>
      <vt:lpstr>'טופס דיווח תחרות מחשב  '!נתניה</vt:lpstr>
      <vt:lpstr>'משתתפים '!נתניה</vt:lpstr>
      <vt:lpstr>'טופס דיווח תחרות מחשב  '!עכו</vt:lpstr>
      <vt:lpstr>'משתתפים '!עכו</vt:lpstr>
      <vt:lpstr>'טופס דיווח תחרות מחשב  '!ערבה</vt:lpstr>
      <vt:lpstr>'משתתפים '!ערבה</vt:lpstr>
      <vt:lpstr>'טופס דיווח תחרות מחשב  '!ערד</vt:lpstr>
      <vt:lpstr>'משתתפים '!ערד</vt:lpstr>
      <vt:lpstr>'טופס דיווח תחרות מחשב  '!פרדסיה</vt:lpstr>
      <vt:lpstr>'משתתפים '!פרדסיה</vt:lpstr>
      <vt:lpstr>'טופס דיווח תחרות מחשב  '!קצרין</vt:lpstr>
      <vt:lpstr>'משתתפים '!קצרין</vt:lpstr>
      <vt:lpstr>'טופס דיווח תחרות מחשב  '!ראשלצ</vt:lpstr>
      <vt:lpstr>'משתתפים '!ראשלצ</vt:lpstr>
      <vt:lpstr>'טופס דיווח תחרות מחשב  '!רחובות</vt:lpstr>
      <vt:lpstr>'משתתפים '!רחובות</vt:lpstr>
      <vt:lpstr>'טופס דיווח תחרות מחשב  '!שוהם</vt:lpstr>
      <vt:lpstr>'משתתפים '!שוהם</vt:lpstr>
      <vt:lpstr>'טופס דיווח תחרות מחשב  '!תא</vt:lpstr>
      <vt:lpstr>'משתתפים '!תא</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ami kordova</dc:creator>
  <cp:keywords/>
  <dc:description/>
  <cp:lastModifiedBy>CARMELA SHALEV</cp:lastModifiedBy>
  <cp:revision/>
  <dcterms:created xsi:type="dcterms:W3CDTF">2022-02-10T18:10:43Z</dcterms:created>
  <dcterms:modified xsi:type="dcterms:W3CDTF">2023-02-02T18:24:45Z</dcterms:modified>
  <cp:category/>
  <cp:contentStatus/>
</cp:coreProperties>
</file>